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10" windowHeight="9975" activeTab="1"/>
  </bookViews>
  <sheets>
    <sheet name="voci" sheetId="1" r:id="rId1"/>
    <sheet name="TOTALI" sheetId="2" r:id="rId2"/>
    <sheet name="Restauri" sheetId="3" r:id="rId3"/>
    <sheet name="GRAFICI" sheetId="4" r:id="rId4"/>
    <sheet name="giornate" sheetId="5" r:id="rId5"/>
  </sheets>
  <definedNames>
    <definedName name="_xlnm._FilterDatabase" localSheetId="0" hidden="1">'voci'!$A$1:$G$396</definedName>
    <definedName name="_xlnm.Print_Area" localSheetId="4">'giornate'!$A$1:$R$41</definedName>
    <definedName name="_xlnm.Print_Area" localSheetId="2">'Restauri'!$A$1:$D$37</definedName>
    <definedName name="_xlnm.Print_Area" localSheetId="1">'TOTALI'!$A$1:$H$40</definedName>
    <definedName name="_xlnm.Print_Area" localSheetId="0">'voci'!$A$2:$E$216</definedName>
  </definedNames>
  <calcPr fullCalcOnLoad="1"/>
</workbook>
</file>

<file path=xl/sharedStrings.xml><?xml version="1.0" encoding="utf-8"?>
<sst xmlns="http://schemas.openxmlformats.org/spreadsheetml/2006/main" count="114" uniqueCount="89">
  <si>
    <t xml:space="preserve"> </t>
  </si>
  <si>
    <t>battesimi</t>
  </si>
  <si>
    <t>matrimoni</t>
  </si>
  <si>
    <t>candele</t>
  </si>
  <si>
    <t>elemosine</t>
  </si>
  <si>
    <t>gite</t>
  </si>
  <si>
    <t>benedizioni pasquali</t>
  </si>
  <si>
    <t>offerte varie</t>
  </si>
  <si>
    <t>giornali</t>
  </si>
  <si>
    <t>ENTRATE</t>
  </si>
  <si>
    <t>USCITE</t>
  </si>
  <si>
    <t>Differenza</t>
  </si>
  <si>
    <t>cereria</t>
  </si>
  <si>
    <t>Curia</t>
  </si>
  <si>
    <t>ENEL</t>
  </si>
  <si>
    <t>fiori</t>
  </si>
  <si>
    <t>restauri</t>
  </si>
  <si>
    <t>stampe</t>
  </si>
  <si>
    <t>stipendio</t>
  </si>
  <si>
    <t>tasse</t>
  </si>
  <si>
    <t>ufficio</t>
  </si>
  <si>
    <t>assicurazioni</t>
  </si>
  <si>
    <t>beneficienza</t>
  </si>
  <si>
    <t>asilo</t>
  </si>
  <si>
    <t>collette diocesane</t>
  </si>
  <si>
    <t>raccolte diocesane</t>
  </si>
  <si>
    <t>sacramenti</t>
  </si>
  <si>
    <t>spese varie</t>
  </si>
  <si>
    <t>interessi</t>
  </si>
  <si>
    <t>altre</t>
  </si>
  <si>
    <t>acquisto</t>
  </si>
  <si>
    <t>funerali</t>
  </si>
  <si>
    <t>museo</t>
  </si>
  <si>
    <t>totale generale</t>
  </si>
  <si>
    <t>uscite museo</t>
  </si>
  <si>
    <t>S INFANZIA</t>
  </si>
  <si>
    <t>CARITAS QUARESIMA</t>
  </si>
  <si>
    <t>UNIVERSITà CATTOLICA</t>
  </si>
  <si>
    <t>CARITà DEL PAPA</t>
  </si>
  <si>
    <t>PRO SEMINARIO</t>
  </si>
  <si>
    <t>MISSIONI</t>
  </si>
  <si>
    <t>CARITAS AVVENTO</t>
  </si>
  <si>
    <t>ESTRATTO CONTO CURIA</t>
  </si>
  <si>
    <t>3% DEL BILANCIO</t>
  </si>
  <si>
    <t xml:space="preserve">contributo </t>
  </si>
  <si>
    <t>ASA</t>
  </si>
  <si>
    <t>sacrestia</t>
  </si>
  <si>
    <t>gas</t>
  </si>
  <si>
    <t>OPERE DIOCESANE</t>
  </si>
  <si>
    <t>(anno precedente)</t>
  </si>
  <si>
    <t>raccolte</t>
  </si>
  <si>
    <t>spedite</t>
  </si>
  <si>
    <t>data</t>
  </si>
  <si>
    <t>manutenzione</t>
  </si>
  <si>
    <t>raccolte 2010</t>
  </si>
  <si>
    <t>Terra Santa</t>
  </si>
  <si>
    <t>RACCOLTE straordinarie*</t>
  </si>
  <si>
    <t>*alluvionati</t>
  </si>
  <si>
    <t>CONTABILITà RESTAURI</t>
  </si>
  <si>
    <t>Chiesa di S. Antonio</t>
  </si>
  <si>
    <t>spedite 2011</t>
  </si>
  <si>
    <t>spedite 2012</t>
  </si>
  <si>
    <t>TOTALI</t>
  </si>
  <si>
    <t>in data</t>
  </si>
  <si>
    <t>*terremoto emilia</t>
  </si>
  <si>
    <t>avanzo cassa 2011</t>
  </si>
  <si>
    <t>1 acctonto parcella</t>
  </si>
  <si>
    <t>Rossi</t>
  </si>
  <si>
    <t>Passoni</t>
  </si>
  <si>
    <t>ritenuta acconto</t>
  </si>
  <si>
    <t>cozzo</t>
  </si>
  <si>
    <t>passoni</t>
  </si>
  <si>
    <t>prenotula</t>
  </si>
  <si>
    <t>fatt2/13</t>
  </si>
  <si>
    <t>fatt41</t>
  </si>
  <si>
    <t>fatt 34</t>
  </si>
  <si>
    <t>1 acconto parcella (fatt 3)</t>
  </si>
  <si>
    <t>fatt17 (notula 17/10)</t>
  </si>
  <si>
    <t xml:space="preserve">notula </t>
  </si>
  <si>
    <t>gori</t>
  </si>
  <si>
    <t>notula31</t>
  </si>
  <si>
    <t>notula18</t>
  </si>
  <si>
    <t xml:space="preserve">F24 </t>
  </si>
  <si>
    <t>GIORNATE OBBLIGATORIE  2014</t>
  </si>
  <si>
    <t>carità</t>
  </si>
  <si>
    <t>affitto</t>
  </si>
  <si>
    <t>telefono</t>
  </si>
  <si>
    <t>opere carità</t>
  </si>
  <si>
    <t>rimborsi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</si>
</sst>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_-[$€-2]\ * #,##0.00_-;\-[$€-2]\ * #,##0.00_-;_-[$€-2]\ * &quot;-&quot;??_-"/>
    <numFmt numFmtId="173" formatCode="mmm\-yyyy"/>
    <numFmt numFmtId="174" formatCode="d/m;@"/>
    <numFmt numFmtId="175" formatCode="_-[$€-2]\ * #,##0.00_-;\-[$€-2]\ * #,##0.00_-;_-[$€-2]\ * &quot;-&quot;??_-;_-@_-"/>
    <numFmt numFmtId="176" formatCode="[$-410]d\-mmm;@"/>
    <numFmt numFmtId="177" formatCode="d\-mmm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68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3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8.75"/>
      <color indexed="8"/>
      <name val="Arial"/>
      <family val="0"/>
    </font>
    <font>
      <sz val="5.25"/>
      <color indexed="8"/>
      <name val="Arial"/>
      <family val="0"/>
    </font>
    <font>
      <sz val="5.25"/>
      <color indexed="9"/>
      <name val="Arial"/>
      <family val="0"/>
    </font>
    <font>
      <sz val="5.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.2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72" fontId="0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2" fillId="0" borderId="0" xfId="44" applyFont="1" applyAlignment="1">
      <alignment horizontal="center"/>
    </xf>
    <xf numFmtId="172" fontId="3" fillId="0" borderId="0" xfId="44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44" applyFont="1" applyAlignment="1">
      <alignment horizontal="center"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0" fontId="1" fillId="33" borderId="0" xfId="0" applyFont="1" applyFill="1" applyAlignment="1">
      <alignment horizontal="left"/>
    </xf>
    <xf numFmtId="172" fontId="1" fillId="33" borderId="0" xfId="44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44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172" fontId="5" fillId="0" borderId="0" xfId="44" applyFont="1" applyAlignment="1">
      <alignment/>
    </xf>
    <xf numFmtId="0" fontId="1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172" fontId="5" fillId="0" borderId="0" xfId="44" applyFont="1" applyAlignment="1">
      <alignment/>
    </xf>
    <xf numFmtId="0" fontId="5" fillId="0" borderId="0" xfId="0" applyFont="1" applyAlignment="1">
      <alignment/>
    </xf>
    <xf numFmtId="43" fontId="12" fillId="0" borderId="0" xfId="46" applyFont="1" applyAlignment="1">
      <alignment/>
    </xf>
    <xf numFmtId="43" fontId="14" fillId="0" borderId="0" xfId="46" applyFont="1" applyAlignment="1">
      <alignment/>
    </xf>
    <xf numFmtId="172" fontId="16" fillId="0" borderId="0" xfId="44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3" fontId="17" fillId="0" borderId="0" xfId="46" applyFont="1" applyAlignment="1">
      <alignment/>
    </xf>
    <xf numFmtId="172" fontId="19" fillId="0" borderId="0" xfId="44" applyFont="1" applyAlignment="1">
      <alignment/>
    </xf>
    <xf numFmtId="172" fontId="11" fillId="0" borderId="0" xfId="44" applyFont="1" applyAlignment="1">
      <alignment/>
    </xf>
    <xf numFmtId="43" fontId="11" fillId="0" borderId="0" xfId="46" applyFont="1" applyAlignment="1">
      <alignment/>
    </xf>
    <xf numFmtId="172" fontId="18" fillId="0" borderId="0" xfId="44" applyFont="1" applyAlignment="1">
      <alignment/>
    </xf>
    <xf numFmtId="172" fontId="0" fillId="0" borderId="0" xfId="44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172" fontId="0" fillId="0" borderId="0" xfId="44" applyFont="1" applyAlignment="1">
      <alignment/>
    </xf>
    <xf numFmtId="172" fontId="1" fillId="0" borderId="0" xfId="44" applyFont="1" applyAlignment="1">
      <alignment/>
    </xf>
    <xf numFmtId="172" fontId="11" fillId="0" borderId="0" xfId="44" applyFont="1" applyAlignment="1">
      <alignment/>
    </xf>
    <xf numFmtId="43" fontId="11" fillId="0" borderId="0" xfId="46" applyFont="1" applyAlignment="1">
      <alignment/>
    </xf>
    <xf numFmtId="0" fontId="11" fillId="0" borderId="0" xfId="0" applyFont="1" applyAlignment="1">
      <alignment/>
    </xf>
    <xf numFmtId="43" fontId="5" fillId="0" borderId="0" xfId="46" applyFont="1" applyAlignment="1">
      <alignment/>
    </xf>
    <xf numFmtId="172" fontId="0" fillId="34" borderId="10" xfId="44" applyFont="1" applyFill="1" applyBorder="1" applyAlignment="1">
      <alignment/>
    </xf>
    <xf numFmtId="0" fontId="1" fillId="34" borderId="10" xfId="0" applyFont="1" applyFill="1" applyBorder="1" applyAlignment="1">
      <alignment/>
    </xf>
    <xf numFmtId="172" fontId="1" fillId="34" borderId="10" xfId="44" applyFont="1" applyFill="1" applyBorder="1" applyAlignment="1">
      <alignment/>
    </xf>
    <xf numFmtId="0" fontId="13" fillId="34" borderId="10" xfId="0" applyFont="1" applyFill="1" applyBorder="1" applyAlignment="1">
      <alignment/>
    </xf>
    <xf numFmtId="14" fontId="13" fillId="34" borderId="10" xfId="0" applyNumberFormat="1" applyFont="1" applyFill="1" applyBorder="1" applyAlignment="1">
      <alignment/>
    </xf>
    <xf numFmtId="172" fontId="13" fillId="34" borderId="10" xfId="44" applyFont="1" applyFill="1" applyBorder="1" applyAlignment="1">
      <alignment/>
    </xf>
    <xf numFmtId="0" fontId="0" fillId="34" borderId="10" xfId="0" applyFill="1" applyBorder="1" applyAlignment="1">
      <alignment/>
    </xf>
    <xf numFmtId="43" fontId="10" fillId="34" borderId="10" xfId="46" applyFont="1" applyFill="1" applyBorder="1" applyAlignment="1">
      <alignment/>
    </xf>
    <xf numFmtId="43" fontId="0" fillId="34" borderId="10" xfId="46" applyFont="1" applyFill="1" applyBorder="1" applyAlignment="1">
      <alignment/>
    </xf>
    <xf numFmtId="43" fontId="12" fillId="35" borderId="10" xfId="46" applyFont="1" applyFill="1" applyBorder="1" applyAlignment="1">
      <alignment/>
    </xf>
    <xf numFmtId="172" fontId="19" fillId="35" borderId="10" xfId="44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43" fontId="15" fillId="35" borderId="10" xfId="46" applyFont="1" applyFill="1" applyBorder="1" applyAlignment="1">
      <alignment/>
    </xf>
    <xf numFmtId="14" fontId="12" fillId="35" borderId="10" xfId="46" applyNumberFormat="1" applyFont="1" applyFill="1" applyBorder="1" applyAlignment="1">
      <alignment/>
    </xf>
    <xf numFmtId="172" fontId="12" fillId="35" borderId="10" xfId="44" applyFont="1" applyFill="1" applyBorder="1" applyAlignment="1">
      <alignment/>
    </xf>
    <xf numFmtId="172" fontId="0" fillId="0" borderId="10" xfId="44" applyFont="1" applyBorder="1" applyAlignment="1">
      <alignment/>
    </xf>
    <xf numFmtId="172" fontId="11" fillId="0" borderId="10" xfId="44" applyFont="1" applyBorder="1" applyAlignment="1">
      <alignment/>
    </xf>
    <xf numFmtId="43" fontId="11" fillId="0" borderId="10" xfId="46" applyFont="1" applyBorder="1" applyAlignment="1">
      <alignment/>
    </xf>
    <xf numFmtId="172" fontId="23" fillId="0" borderId="10" xfId="44" applyFont="1" applyBorder="1" applyAlignment="1">
      <alignment/>
    </xf>
    <xf numFmtId="14" fontId="11" fillId="0" borderId="10" xfId="46" applyNumberFormat="1" applyFont="1" applyBorder="1" applyAlignment="1">
      <alignment/>
    </xf>
    <xf numFmtId="172" fontId="24" fillId="0" borderId="10" xfId="44" applyFont="1" applyBorder="1" applyAlignment="1">
      <alignment/>
    </xf>
    <xf numFmtId="172" fontId="22" fillId="0" borderId="10" xfId="44" applyFont="1" applyBorder="1" applyAlignment="1">
      <alignment/>
    </xf>
    <xf numFmtId="43" fontId="22" fillId="0" borderId="10" xfId="46" applyFont="1" applyBorder="1" applyAlignment="1">
      <alignment/>
    </xf>
    <xf numFmtId="43" fontId="24" fillId="35" borderId="10" xfId="46" applyFont="1" applyFill="1" applyBorder="1" applyAlignment="1">
      <alignment/>
    </xf>
    <xf numFmtId="172" fontId="25" fillId="35" borderId="10" xfId="44" applyFont="1" applyFill="1" applyBorder="1" applyAlignment="1">
      <alignment/>
    </xf>
    <xf numFmtId="172" fontId="24" fillId="35" borderId="10" xfId="44" applyFont="1" applyFill="1" applyBorder="1" applyAlignment="1">
      <alignment/>
    </xf>
    <xf numFmtId="14" fontId="13" fillId="0" borderId="0" xfId="0" applyNumberFormat="1" applyFont="1" applyAlignment="1">
      <alignment/>
    </xf>
    <xf numFmtId="14" fontId="13" fillId="34" borderId="10" xfId="46" applyNumberFormat="1" applyFont="1" applyFill="1" applyBorder="1" applyAlignment="1">
      <alignment/>
    </xf>
    <xf numFmtId="172" fontId="1" fillId="34" borderId="0" xfId="44" applyFont="1" applyFill="1" applyAlignment="1">
      <alignment horizontal="center"/>
    </xf>
    <xf numFmtId="172" fontId="5" fillId="0" borderId="10" xfId="44" applyFont="1" applyBorder="1" applyAlignment="1">
      <alignment/>
    </xf>
    <xf numFmtId="14" fontId="1" fillId="0" borderId="0" xfId="0" applyNumberFormat="1" applyFont="1" applyAlignment="1">
      <alignment/>
    </xf>
    <xf numFmtId="172" fontId="1" fillId="0" borderId="0" xfId="44" applyFont="1" applyAlignment="1">
      <alignment/>
    </xf>
    <xf numFmtId="176" fontId="5" fillId="0" borderId="0" xfId="0" applyNumberFormat="1" applyFont="1" applyAlignment="1">
      <alignment horizontal="left"/>
    </xf>
    <xf numFmtId="43" fontId="0" fillId="34" borderId="10" xfId="46" applyFont="1" applyFill="1" applyBorder="1" applyAlignment="1">
      <alignment/>
    </xf>
    <xf numFmtId="176" fontId="5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2" fontId="1" fillId="33" borderId="10" xfId="44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176" fontId="5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2" fontId="1" fillId="0" borderId="10" xfId="44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76" fontId="5" fillId="0" borderId="10" xfId="0" applyNumberFormat="1" applyFont="1" applyFill="1" applyBorder="1" applyAlignment="1">
      <alignment horizontal="left"/>
    </xf>
    <xf numFmtId="172" fontId="1" fillId="0" borderId="10" xfId="44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4" fontId="9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2" fontId="1" fillId="0" borderId="10" xfId="44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44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0" xfId="44" applyFont="1" applyBorder="1" applyAlignment="1">
      <alignment horizontal="center"/>
    </xf>
    <xf numFmtId="172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172" fontId="4" fillId="0" borderId="10" xfId="44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3" fillId="0" borderId="10" xfId="44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72" fontId="1" fillId="0" borderId="10" xfId="44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entrate</a:t>
            </a:r>
          </a:p>
        </c:rich>
      </c:tx>
      <c:layout>
        <c:manualLayout>
          <c:xMode val="factor"/>
          <c:yMode val="factor"/>
          <c:x val="-0.386"/>
          <c:y val="0.1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315"/>
          <c:w val="0.44425"/>
          <c:h val="0.61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040000"/>
                    </a:gs>
                    <a:gs pos="100000">
                      <a:srgbClr val="090000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040000"/>
                  </a:gs>
                  <a:gs pos="100000">
                    <a:srgbClr val="09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TOTALI!$A$1:$A$16</c:f>
              <c:strCache>
                <c:ptCount val="16"/>
                <c:pt idx="0">
                  <c:v>battesimi</c:v>
                </c:pt>
                <c:pt idx="1">
                  <c:v>matrimoni</c:v>
                </c:pt>
                <c:pt idx="2">
                  <c:v>funerali</c:v>
                </c:pt>
                <c:pt idx="3">
                  <c:v>candele</c:v>
                </c:pt>
                <c:pt idx="4">
                  <c:v>elemosine</c:v>
                </c:pt>
                <c:pt idx="5">
                  <c:v>gite</c:v>
                </c:pt>
                <c:pt idx="6">
                  <c:v>benedizioni pasquali</c:v>
                </c:pt>
                <c:pt idx="7">
                  <c:v>offerte varie</c:v>
                </c:pt>
                <c:pt idx="8">
                  <c:v>giornali</c:v>
                </c:pt>
                <c:pt idx="9">
                  <c:v>raccolte diocesane</c:v>
                </c:pt>
                <c:pt idx="10">
                  <c:v>beneficienza</c:v>
                </c:pt>
                <c:pt idx="11">
                  <c:v>sacramenti</c:v>
                </c:pt>
                <c:pt idx="12">
                  <c:v>affitto</c:v>
                </c:pt>
                <c:pt idx="13">
                  <c:v>interessi</c:v>
                </c:pt>
                <c:pt idx="14">
                  <c:v>rimborsi</c:v>
                </c:pt>
                <c:pt idx="15">
                  <c:v>altre</c:v>
                </c:pt>
              </c:strCache>
            </c:strRef>
          </c:cat>
          <c:val>
            <c:numRef>
              <c:f>TOTALI!$B$1:$B$16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3"/>
          <c:w val="0.9787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USCITE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203"/>
          <c:w val="0.55"/>
          <c:h val="0.70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Curia
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TOTALI!$A$20:$A$40</c:f>
              <c:strCache>
                <c:ptCount val="21"/>
                <c:pt idx="0">
                  <c:v>cereria</c:v>
                </c:pt>
                <c:pt idx="1">
                  <c:v>ASA</c:v>
                </c:pt>
                <c:pt idx="2">
                  <c:v>Curia</c:v>
                </c:pt>
                <c:pt idx="3">
                  <c:v>ENEL</c:v>
                </c:pt>
                <c:pt idx="4">
                  <c:v>fiori</c:v>
                </c:pt>
                <c:pt idx="5">
                  <c:v>gas</c:v>
                </c:pt>
                <c:pt idx="6">
                  <c:v>manutenzione</c:v>
                </c:pt>
                <c:pt idx="7">
                  <c:v>sacrestia</c:v>
                </c:pt>
                <c:pt idx="8">
                  <c:v>restauri</c:v>
                </c:pt>
                <c:pt idx="9">
                  <c:v>stampe</c:v>
                </c:pt>
                <c:pt idx="10">
                  <c:v>telefono</c:v>
                </c:pt>
                <c:pt idx="11">
                  <c:v>stipendio</c:v>
                </c:pt>
                <c:pt idx="12">
                  <c:v>tasse</c:v>
                </c:pt>
                <c:pt idx="13">
                  <c:v>ufficio</c:v>
                </c:pt>
                <c:pt idx="14">
                  <c:v>assicurazioni</c:v>
                </c:pt>
                <c:pt idx="15">
                  <c:v>spese varie</c:v>
                </c:pt>
                <c:pt idx="16">
                  <c:v>asilo</c:v>
                </c:pt>
                <c:pt idx="17">
                  <c:v>collette diocesane</c:v>
                </c:pt>
                <c:pt idx="18">
                  <c:v>acquisto</c:v>
                </c:pt>
                <c:pt idx="19">
                  <c:v>uscite museo</c:v>
                </c:pt>
                <c:pt idx="20">
                  <c:v>opere carità</c:v>
                </c:pt>
              </c:strCache>
            </c:strRef>
          </c:cat>
          <c:val>
            <c:numRef>
              <c:f>TOTALI!$B$20:$B$40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17525"/>
          <c:w val="0.2695"/>
          <c:h val="0.75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6</xdr:col>
      <xdr:colOff>476250</xdr:colOff>
      <xdr:row>19</xdr:row>
      <xdr:rowOff>95250</xdr:rowOff>
    </xdr:to>
    <xdr:graphicFrame>
      <xdr:nvGraphicFramePr>
        <xdr:cNvPr id="1" name="Grafico 1"/>
        <xdr:cNvGraphicFramePr/>
      </xdr:nvGraphicFramePr>
      <xdr:xfrm>
        <a:off x="0" y="152400"/>
        <a:ext cx="4133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19050</xdr:rowOff>
    </xdr:from>
    <xdr:to>
      <xdr:col>7</xdr:col>
      <xdr:colOff>161925</xdr:colOff>
      <xdr:row>45</xdr:row>
      <xdr:rowOff>19050</xdr:rowOff>
    </xdr:to>
    <xdr:graphicFrame>
      <xdr:nvGraphicFramePr>
        <xdr:cNvPr id="2" name="Grafico 4"/>
        <xdr:cNvGraphicFramePr/>
      </xdr:nvGraphicFramePr>
      <xdr:xfrm>
        <a:off x="66675" y="3905250"/>
        <a:ext cx="43624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zoomScale="120" zoomScaleNormal="120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13.28125" style="77" customWidth="1"/>
    <col min="2" max="2" width="28.8515625" style="13" customWidth="1"/>
    <col min="3" max="3" width="17.8515625" style="14" customWidth="1"/>
    <col min="4" max="4" width="20.28125" style="14" customWidth="1"/>
    <col min="5" max="5" width="37.00390625" style="15" customWidth="1"/>
    <col min="6" max="6" width="19.57421875" style="12" customWidth="1"/>
    <col min="7" max="7" width="26.00390625" style="13" customWidth="1"/>
    <col min="8" max="8" width="17.140625" style="14" customWidth="1"/>
    <col min="9" max="16384" width="9.140625" style="12" customWidth="1"/>
  </cols>
  <sheetData>
    <row r="1" spans="1:8" s="19" customFormat="1" ht="18">
      <c r="A1" s="79"/>
      <c r="B1" s="80"/>
      <c r="C1" s="81"/>
      <c r="D1" s="81"/>
      <c r="E1" s="82"/>
      <c r="F1" s="19" t="s">
        <v>0</v>
      </c>
      <c r="G1" s="10"/>
      <c r="H1" s="11"/>
    </row>
    <row r="2" spans="1:5" ht="18">
      <c r="A2" s="83">
        <v>43470</v>
      </c>
      <c r="B2" s="105" t="s">
        <v>53</v>
      </c>
      <c r="C2" s="85"/>
      <c r="D2" s="85">
        <v>50</v>
      </c>
      <c r="E2" s="90"/>
    </row>
    <row r="3" spans="1:5" ht="18">
      <c r="A3" s="83">
        <v>43472</v>
      </c>
      <c r="B3" s="105" t="s">
        <v>4</v>
      </c>
      <c r="C3" s="85">
        <v>100</v>
      </c>
      <c r="D3" s="85"/>
      <c r="E3" s="86"/>
    </row>
    <row r="4" spans="1:7" ht="18">
      <c r="A4" s="83"/>
      <c r="B4" s="105"/>
      <c r="C4" s="85"/>
      <c r="D4" s="85"/>
      <c r="E4" s="86"/>
      <c r="G4" s="12"/>
    </row>
    <row r="5" spans="1:7" ht="18">
      <c r="A5" s="83"/>
      <c r="B5" s="105"/>
      <c r="C5" s="85"/>
      <c r="D5" s="85"/>
      <c r="E5" s="86"/>
      <c r="G5" s="12"/>
    </row>
    <row r="6" spans="1:5" ht="18">
      <c r="A6" s="83"/>
      <c r="B6" s="105"/>
      <c r="C6" s="85"/>
      <c r="D6" s="85"/>
      <c r="E6" s="86"/>
    </row>
    <row r="7" spans="1:5" ht="18">
      <c r="A7" s="83"/>
      <c r="B7" s="105"/>
      <c r="C7" s="85"/>
      <c r="D7" s="85"/>
      <c r="E7" s="86"/>
    </row>
    <row r="8" spans="1:7" ht="18">
      <c r="A8" s="83"/>
      <c r="B8" s="105"/>
      <c r="C8" s="85"/>
      <c r="D8" s="85"/>
      <c r="E8" s="86"/>
      <c r="G8" s="12"/>
    </row>
    <row r="9" spans="1:7" ht="18">
      <c r="A9" s="83"/>
      <c r="B9" s="105"/>
      <c r="C9" s="85"/>
      <c r="D9" s="85"/>
      <c r="E9" s="86"/>
      <c r="G9" s="12"/>
    </row>
    <row r="10" spans="1:7" ht="18">
      <c r="A10" s="83"/>
      <c r="B10" s="105"/>
      <c r="C10" s="85"/>
      <c r="D10" s="85"/>
      <c r="E10" s="86"/>
      <c r="G10" s="12"/>
    </row>
    <row r="11" spans="1:5" ht="18">
      <c r="A11" s="83"/>
      <c r="B11" s="105"/>
      <c r="C11" s="85"/>
      <c r="D11" s="85"/>
      <c r="E11" s="86"/>
    </row>
    <row r="12" spans="1:7" ht="18">
      <c r="A12" s="83"/>
      <c r="B12" s="105"/>
      <c r="C12" s="85"/>
      <c r="D12" s="85"/>
      <c r="E12" s="86"/>
      <c r="G12" s="12"/>
    </row>
    <row r="13" spans="1:7" ht="18">
      <c r="A13" s="83"/>
      <c r="B13" s="105"/>
      <c r="C13" s="85"/>
      <c r="D13" s="85"/>
      <c r="E13" s="86"/>
      <c r="G13" s="12"/>
    </row>
    <row r="14" spans="1:7" ht="18">
      <c r="A14" s="83"/>
      <c r="B14" s="105"/>
      <c r="C14" s="85"/>
      <c r="D14" s="85"/>
      <c r="E14" s="86"/>
      <c r="G14" s="12"/>
    </row>
    <row r="15" spans="1:7" ht="18">
      <c r="A15" s="83"/>
      <c r="B15" s="105"/>
      <c r="C15" s="85"/>
      <c r="D15" s="85"/>
      <c r="E15" s="86"/>
      <c r="G15" s="12"/>
    </row>
    <row r="16" spans="1:7" ht="18">
      <c r="A16" s="83"/>
      <c r="B16" s="105"/>
      <c r="C16" s="85"/>
      <c r="D16" s="85"/>
      <c r="E16" s="86"/>
      <c r="G16" s="12"/>
    </row>
    <row r="17" spans="1:7" ht="18">
      <c r="A17" s="83"/>
      <c r="B17" s="105"/>
      <c r="C17" s="85"/>
      <c r="D17" s="85"/>
      <c r="E17" s="86"/>
      <c r="G17" s="12"/>
    </row>
    <row r="18" spans="1:5" ht="18">
      <c r="A18" s="83"/>
      <c r="B18" s="105"/>
      <c r="C18" s="85"/>
      <c r="D18" s="85"/>
      <c r="E18" s="86"/>
    </row>
    <row r="19" spans="1:5" ht="18">
      <c r="A19" s="83"/>
      <c r="B19" s="105"/>
      <c r="C19" s="85"/>
      <c r="D19" s="85"/>
      <c r="E19" s="86"/>
    </row>
    <row r="20" spans="1:5" ht="18">
      <c r="A20" s="83"/>
      <c r="B20" s="105"/>
      <c r="C20" s="85"/>
      <c r="D20" s="85"/>
      <c r="E20" s="86"/>
    </row>
    <row r="21" spans="1:5" ht="18">
      <c r="A21" s="83"/>
      <c r="B21" s="105"/>
      <c r="C21" s="85"/>
      <c r="D21" s="85"/>
      <c r="E21" s="86"/>
    </row>
    <row r="22" spans="1:6" ht="18">
      <c r="A22" s="83"/>
      <c r="B22" s="105"/>
      <c r="C22" s="85"/>
      <c r="D22" s="85"/>
      <c r="E22" s="86"/>
      <c r="F22" s="20"/>
    </row>
    <row r="23" spans="1:5" ht="18">
      <c r="A23" s="83"/>
      <c r="B23" s="105"/>
      <c r="C23" s="85"/>
      <c r="D23" s="85"/>
      <c r="E23" s="86"/>
    </row>
    <row r="24" spans="1:5" ht="18">
      <c r="A24" s="83"/>
      <c r="B24" s="105"/>
      <c r="C24" s="85"/>
      <c r="D24" s="85"/>
      <c r="E24" s="86"/>
    </row>
    <row r="25" spans="1:7" ht="18">
      <c r="A25" s="83"/>
      <c r="B25" s="105"/>
      <c r="C25" s="85"/>
      <c r="D25" s="85"/>
      <c r="E25" s="86"/>
      <c r="G25" s="12"/>
    </row>
    <row r="26" spans="1:7" ht="18">
      <c r="A26" s="83"/>
      <c r="B26" s="105"/>
      <c r="C26" s="85"/>
      <c r="D26" s="85"/>
      <c r="E26" s="86"/>
      <c r="G26" s="12"/>
    </row>
    <row r="27" spans="1:5" ht="18">
      <c r="A27" s="83"/>
      <c r="B27" s="105"/>
      <c r="C27" s="85"/>
      <c r="D27" s="85"/>
      <c r="E27" s="89"/>
    </row>
    <row r="28" spans="1:7" ht="18">
      <c r="A28" s="83"/>
      <c r="B28" s="105"/>
      <c r="C28" s="85"/>
      <c r="D28" s="85"/>
      <c r="E28" s="86"/>
      <c r="G28" s="12"/>
    </row>
    <row r="29" spans="1:7" ht="18">
      <c r="A29" s="83"/>
      <c r="B29" s="105"/>
      <c r="C29" s="85"/>
      <c r="D29" s="85"/>
      <c r="E29" s="86"/>
      <c r="G29" s="12"/>
    </row>
    <row r="30" spans="1:5" ht="18">
      <c r="A30" s="83"/>
      <c r="B30" s="105"/>
      <c r="C30" s="85"/>
      <c r="D30" s="85"/>
      <c r="E30" s="86"/>
    </row>
    <row r="31" spans="1:7" ht="18">
      <c r="A31" s="83"/>
      <c r="B31" s="105"/>
      <c r="C31" s="85"/>
      <c r="D31" s="85"/>
      <c r="E31" s="86"/>
      <c r="G31" s="12"/>
    </row>
    <row r="32" spans="1:7" ht="18">
      <c r="A32" s="83"/>
      <c r="B32" s="105"/>
      <c r="C32" s="85"/>
      <c r="D32" s="85"/>
      <c r="E32" s="86"/>
      <c r="G32" s="12"/>
    </row>
    <row r="33" spans="1:7" ht="18">
      <c r="A33" s="83"/>
      <c r="B33" s="105"/>
      <c r="C33" s="85"/>
      <c r="D33" s="85"/>
      <c r="E33" s="86"/>
      <c r="G33" s="12"/>
    </row>
    <row r="34" spans="1:5" ht="18">
      <c r="A34" s="83"/>
      <c r="B34" s="105"/>
      <c r="C34" s="85"/>
      <c r="D34" s="85"/>
      <c r="E34" s="86"/>
    </row>
    <row r="35" spans="1:5" ht="18">
      <c r="A35" s="83"/>
      <c r="B35" s="105"/>
      <c r="C35" s="85"/>
      <c r="D35" s="85"/>
      <c r="E35" s="86"/>
    </row>
    <row r="36" spans="1:5" ht="18">
      <c r="A36" s="83"/>
      <c r="B36" s="105"/>
      <c r="C36" s="85"/>
      <c r="D36" s="85"/>
      <c r="E36" s="86"/>
    </row>
    <row r="37" spans="1:5" ht="18">
      <c r="A37" s="83"/>
      <c r="B37" s="105"/>
      <c r="C37" s="85"/>
      <c r="D37" s="85"/>
      <c r="E37" s="86"/>
    </row>
    <row r="38" spans="1:5" ht="18">
      <c r="A38" s="87"/>
      <c r="B38" s="106"/>
      <c r="C38" s="88"/>
      <c r="D38" s="88"/>
      <c r="E38" s="86"/>
    </row>
    <row r="39" spans="1:5" ht="18">
      <c r="A39" s="83"/>
      <c r="B39" s="105"/>
      <c r="C39" s="85"/>
      <c r="D39" s="85"/>
      <c r="E39" s="86"/>
    </row>
    <row r="40" spans="1:5" ht="18">
      <c r="A40" s="83"/>
      <c r="B40" s="105"/>
      <c r="C40" s="92"/>
      <c r="D40" s="85"/>
      <c r="E40" s="86"/>
    </row>
    <row r="41" spans="1:5" ht="18">
      <c r="A41" s="83"/>
      <c r="B41" s="105"/>
      <c r="C41" s="85"/>
      <c r="D41" s="85"/>
      <c r="E41" s="86"/>
    </row>
    <row r="42" spans="1:7" ht="18">
      <c r="A42" s="83"/>
      <c r="B42" s="105"/>
      <c r="C42" s="85"/>
      <c r="D42" s="85"/>
      <c r="E42" s="86"/>
      <c r="G42" s="12"/>
    </row>
    <row r="43" spans="1:7" ht="18">
      <c r="A43" s="83"/>
      <c r="B43" s="105"/>
      <c r="C43" s="85"/>
      <c r="D43" s="85"/>
      <c r="E43" s="86"/>
      <c r="G43" s="12"/>
    </row>
    <row r="44" spans="1:7" ht="18">
      <c r="A44" s="83"/>
      <c r="B44" s="105"/>
      <c r="C44" s="85"/>
      <c r="D44" s="85"/>
      <c r="E44" s="86"/>
      <c r="G44" s="12"/>
    </row>
    <row r="45" spans="1:7" ht="18">
      <c r="A45" s="83"/>
      <c r="B45" s="107"/>
      <c r="C45" s="85"/>
      <c r="D45" s="85"/>
      <c r="E45" s="86"/>
      <c r="G45" s="12"/>
    </row>
    <row r="46" spans="1:5" ht="18">
      <c r="A46" s="83"/>
      <c r="B46" s="105"/>
      <c r="C46" s="85"/>
      <c r="D46" s="85"/>
      <c r="E46" s="86"/>
    </row>
    <row r="47" spans="1:5" ht="18">
      <c r="A47" s="83"/>
      <c r="B47" s="105"/>
      <c r="C47" s="85"/>
      <c r="D47" s="85"/>
      <c r="E47" s="89"/>
    </row>
    <row r="48" spans="1:5" ht="18">
      <c r="A48" s="83"/>
      <c r="B48" s="105"/>
      <c r="C48" s="85"/>
      <c r="D48" s="85"/>
      <c r="E48" s="86"/>
    </row>
    <row r="49" spans="1:5" ht="18">
      <c r="A49" s="83"/>
      <c r="B49" s="105"/>
      <c r="C49" s="85"/>
      <c r="D49" s="85"/>
      <c r="E49" s="86"/>
    </row>
    <row r="50" spans="1:5" ht="18">
      <c r="A50" s="83"/>
      <c r="B50" s="105"/>
      <c r="C50" s="85"/>
      <c r="D50" s="85"/>
      <c r="E50" s="86"/>
    </row>
    <row r="51" spans="1:5" ht="18">
      <c r="A51" s="83"/>
      <c r="B51" s="105"/>
      <c r="C51" s="85"/>
      <c r="D51" s="85"/>
      <c r="E51" s="86"/>
    </row>
    <row r="52" spans="1:5" ht="18">
      <c r="A52" s="83"/>
      <c r="B52" s="105"/>
      <c r="C52" s="85"/>
      <c r="D52" s="85"/>
      <c r="E52" s="86"/>
    </row>
    <row r="53" spans="1:5" ht="18">
      <c r="A53" s="83"/>
      <c r="B53" s="105"/>
      <c r="C53" s="85"/>
      <c r="D53" s="85"/>
      <c r="E53" s="86"/>
    </row>
    <row r="54" spans="1:5" ht="18">
      <c r="A54" s="83"/>
      <c r="B54" s="105"/>
      <c r="C54" s="85"/>
      <c r="D54" s="85"/>
      <c r="E54" s="86"/>
    </row>
    <row r="55" spans="1:5" ht="18">
      <c r="A55" s="83"/>
      <c r="B55" s="105"/>
      <c r="C55" s="85"/>
      <c r="D55" s="85"/>
      <c r="E55" s="86"/>
    </row>
    <row r="56" spans="1:7" ht="18">
      <c r="A56" s="83"/>
      <c r="B56" s="105"/>
      <c r="C56" s="109"/>
      <c r="D56" s="85"/>
      <c r="E56" s="86"/>
      <c r="G56" s="12"/>
    </row>
    <row r="57" spans="1:5" ht="18">
      <c r="A57" s="83"/>
      <c r="B57" s="105"/>
      <c r="C57" s="85"/>
      <c r="D57" s="85"/>
      <c r="E57" s="86"/>
    </row>
    <row r="58" spans="1:5" ht="18">
      <c r="A58" s="83"/>
      <c r="B58" s="108"/>
      <c r="C58" s="85"/>
      <c r="D58" s="85"/>
      <c r="E58" s="86"/>
    </row>
    <row r="59" spans="1:7" ht="18">
      <c r="A59" s="83"/>
      <c r="B59" s="105"/>
      <c r="C59" s="85"/>
      <c r="D59" s="85"/>
      <c r="E59" s="86"/>
      <c r="G59" s="12"/>
    </row>
    <row r="60" spans="1:5" ht="18">
      <c r="A60" s="83"/>
      <c r="B60" s="105"/>
      <c r="C60" s="85"/>
      <c r="D60" s="85"/>
      <c r="E60" s="86"/>
    </row>
    <row r="61" spans="1:7" ht="18">
      <c r="A61" s="83"/>
      <c r="B61" s="105"/>
      <c r="C61" s="85"/>
      <c r="D61" s="85"/>
      <c r="E61" s="86"/>
      <c r="G61" s="12"/>
    </row>
    <row r="62" spans="1:5" ht="18">
      <c r="A62" s="83"/>
      <c r="B62" s="105"/>
      <c r="C62" s="85"/>
      <c r="D62" s="85"/>
      <c r="E62" s="86"/>
    </row>
    <row r="63" spans="1:7" ht="18">
      <c r="A63" s="87"/>
      <c r="B63" s="106"/>
      <c r="C63" s="88"/>
      <c r="D63" s="88"/>
      <c r="E63" s="86"/>
      <c r="G63" s="12"/>
    </row>
    <row r="64" spans="1:7" ht="18">
      <c r="A64" s="83"/>
      <c r="B64" s="105"/>
      <c r="C64" s="85"/>
      <c r="D64" s="85"/>
      <c r="E64" s="86"/>
      <c r="G64" s="12"/>
    </row>
    <row r="65" spans="1:5" ht="18">
      <c r="A65" s="83"/>
      <c r="B65" s="105"/>
      <c r="C65" s="85"/>
      <c r="D65" s="85"/>
      <c r="E65" s="86"/>
    </row>
    <row r="66" spans="1:7" ht="18">
      <c r="A66" s="83"/>
      <c r="B66" s="105"/>
      <c r="C66" s="85"/>
      <c r="D66" s="85"/>
      <c r="E66" s="86"/>
      <c r="G66" s="12"/>
    </row>
    <row r="67" spans="1:7" ht="18">
      <c r="A67" s="83"/>
      <c r="B67" s="105"/>
      <c r="C67" s="85"/>
      <c r="D67" s="85"/>
      <c r="E67" s="86"/>
      <c r="G67" s="12"/>
    </row>
    <row r="68" spans="1:5" ht="18">
      <c r="A68" s="83"/>
      <c r="B68" s="105"/>
      <c r="C68" s="85"/>
      <c r="D68" s="85"/>
      <c r="E68" s="86"/>
    </row>
    <row r="69" spans="1:5" ht="18">
      <c r="A69" s="83"/>
      <c r="B69" s="105"/>
      <c r="C69" s="85"/>
      <c r="D69" s="85"/>
      <c r="E69" s="86"/>
    </row>
    <row r="70" spans="1:5" ht="18">
      <c r="A70" s="83"/>
      <c r="B70" s="105"/>
      <c r="C70" s="85"/>
      <c r="D70" s="85"/>
      <c r="E70" s="86"/>
    </row>
    <row r="71" spans="1:5" ht="18">
      <c r="A71" s="83"/>
      <c r="B71" s="105"/>
      <c r="C71" s="85"/>
      <c r="D71" s="85"/>
      <c r="E71" s="86"/>
    </row>
    <row r="72" spans="1:7" ht="18">
      <c r="A72" s="83"/>
      <c r="B72" s="105"/>
      <c r="C72" s="85"/>
      <c r="D72" s="85"/>
      <c r="E72" s="86"/>
      <c r="G72" s="12"/>
    </row>
    <row r="73" spans="1:7" ht="18">
      <c r="A73" s="83"/>
      <c r="B73" s="105"/>
      <c r="C73" s="85"/>
      <c r="D73" s="85"/>
      <c r="E73" s="86"/>
      <c r="G73" s="12"/>
    </row>
    <row r="74" spans="1:7" ht="18">
      <c r="A74" s="83"/>
      <c r="B74" s="105"/>
      <c r="C74" s="85"/>
      <c r="D74" s="85"/>
      <c r="E74" s="86"/>
      <c r="G74" s="12"/>
    </row>
    <row r="75" spans="1:5" ht="18">
      <c r="A75" s="83"/>
      <c r="B75" s="105"/>
      <c r="C75" s="85"/>
      <c r="D75" s="85"/>
      <c r="E75" s="86"/>
    </row>
    <row r="76" spans="1:5" ht="18">
      <c r="A76" s="83"/>
      <c r="B76" s="105"/>
      <c r="C76" s="85"/>
      <c r="D76" s="85"/>
      <c r="E76" s="86"/>
    </row>
    <row r="77" spans="1:5" ht="18">
      <c r="A77" s="83"/>
      <c r="B77" s="105"/>
      <c r="C77" s="85"/>
      <c r="D77" s="85"/>
      <c r="E77" s="86"/>
    </row>
    <row r="78" spans="1:5" ht="18">
      <c r="A78" s="83"/>
      <c r="B78" s="105"/>
      <c r="C78" s="85"/>
      <c r="D78" s="85"/>
      <c r="E78" s="86"/>
    </row>
    <row r="79" spans="1:5" ht="18">
      <c r="A79" s="83"/>
      <c r="B79" s="105"/>
      <c r="C79" s="85"/>
      <c r="D79" s="85"/>
      <c r="E79" s="86"/>
    </row>
    <row r="80" spans="1:5" ht="18">
      <c r="A80" s="83"/>
      <c r="B80" s="105"/>
      <c r="C80" s="85"/>
      <c r="D80" s="85"/>
      <c r="E80" s="86"/>
    </row>
    <row r="81" spans="1:7" ht="18">
      <c r="A81" s="83"/>
      <c r="B81" s="105"/>
      <c r="C81" s="85"/>
      <c r="D81" s="85"/>
      <c r="E81" s="86"/>
      <c r="G81" s="12"/>
    </row>
    <row r="82" spans="1:5" ht="18">
      <c r="A82" s="83"/>
      <c r="B82" s="105"/>
      <c r="C82" s="85"/>
      <c r="D82" s="85"/>
      <c r="E82" s="86"/>
    </row>
    <row r="83" spans="1:5" ht="18">
      <c r="A83" s="83"/>
      <c r="B83" s="106"/>
      <c r="C83" s="88"/>
      <c r="D83" s="88"/>
      <c r="E83" s="86"/>
    </row>
    <row r="84" spans="1:5" ht="18">
      <c r="A84" s="83"/>
      <c r="B84" s="105"/>
      <c r="C84" s="85"/>
      <c r="D84" s="85"/>
      <c r="E84" s="86"/>
    </row>
    <row r="85" spans="1:5" ht="18">
      <c r="A85" s="83"/>
      <c r="B85" s="105"/>
      <c r="C85" s="85"/>
      <c r="D85" s="85"/>
      <c r="E85" s="86"/>
    </row>
    <row r="86" spans="1:5" ht="18">
      <c r="A86" s="83"/>
      <c r="B86" s="105"/>
      <c r="C86" s="85"/>
      <c r="D86" s="85"/>
      <c r="E86" s="86"/>
    </row>
    <row r="87" spans="1:5" ht="18">
      <c r="A87" s="83"/>
      <c r="B87" s="105"/>
      <c r="C87" s="85"/>
      <c r="D87" s="85"/>
      <c r="E87" s="86"/>
    </row>
    <row r="88" spans="1:5" ht="18">
      <c r="A88" s="83"/>
      <c r="B88" s="105"/>
      <c r="C88" s="85"/>
      <c r="D88" s="85"/>
      <c r="E88" s="86"/>
    </row>
    <row r="89" spans="1:5" ht="18">
      <c r="A89" s="83"/>
      <c r="B89" s="105"/>
      <c r="C89" s="85"/>
      <c r="D89" s="85"/>
      <c r="E89" s="89"/>
    </row>
    <row r="90" spans="1:5" ht="18">
      <c r="A90" s="83"/>
      <c r="B90" s="105"/>
      <c r="C90" s="85"/>
      <c r="D90" s="85"/>
      <c r="E90" s="86"/>
    </row>
    <row r="91" spans="1:5" ht="18">
      <c r="A91" s="83"/>
      <c r="B91" s="105"/>
      <c r="C91" s="85"/>
      <c r="D91" s="85"/>
      <c r="E91" s="86"/>
    </row>
    <row r="92" spans="1:5" ht="18">
      <c r="A92" s="83"/>
      <c r="B92" s="105"/>
      <c r="C92" s="85"/>
      <c r="D92" s="85"/>
      <c r="E92" s="86"/>
    </row>
    <row r="93" spans="1:5" ht="18">
      <c r="A93" s="83"/>
      <c r="B93" s="105"/>
      <c r="C93" s="85"/>
      <c r="D93" s="85"/>
      <c r="E93" s="86"/>
    </row>
    <row r="94" spans="1:5" ht="18">
      <c r="A94" s="83"/>
      <c r="B94" s="105"/>
      <c r="C94" s="85"/>
      <c r="D94" s="85"/>
      <c r="E94" s="86"/>
    </row>
    <row r="95" spans="1:5" ht="18">
      <c r="A95" s="83"/>
      <c r="B95" s="105"/>
      <c r="C95" s="85"/>
      <c r="D95" s="85"/>
      <c r="E95" s="86"/>
    </row>
    <row r="96" spans="1:5" ht="18">
      <c r="A96" s="83"/>
      <c r="B96" s="105"/>
      <c r="C96" s="85"/>
      <c r="D96" s="85"/>
      <c r="E96" s="86"/>
    </row>
    <row r="97" spans="1:5" ht="18">
      <c r="A97" s="83"/>
      <c r="B97" s="105"/>
      <c r="C97" s="85"/>
      <c r="D97" s="85"/>
      <c r="E97" s="86"/>
    </row>
    <row r="98" spans="1:5" ht="18">
      <c r="A98" s="83"/>
      <c r="B98" s="105"/>
      <c r="C98" s="85"/>
      <c r="D98" s="85"/>
      <c r="E98" s="86"/>
    </row>
    <row r="99" spans="1:5" ht="18">
      <c r="A99" s="83"/>
      <c r="B99" s="105"/>
      <c r="C99" s="85"/>
      <c r="D99" s="85"/>
      <c r="E99" s="86"/>
    </row>
    <row r="100" spans="1:5" ht="18">
      <c r="A100" s="83"/>
      <c r="B100" s="105"/>
      <c r="C100" s="85"/>
      <c r="D100" s="85"/>
      <c r="E100" s="86"/>
    </row>
    <row r="101" spans="1:5" ht="18">
      <c r="A101" s="83"/>
      <c r="B101" s="105"/>
      <c r="C101" s="85"/>
      <c r="D101" s="85"/>
      <c r="E101" s="86"/>
    </row>
    <row r="102" spans="1:5" ht="18">
      <c r="A102" s="83"/>
      <c r="B102" s="105"/>
      <c r="C102" s="85"/>
      <c r="D102" s="85"/>
      <c r="E102" s="86"/>
    </row>
    <row r="103" spans="1:5" ht="18">
      <c r="A103" s="83"/>
      <c r="B103" s="105"/>
      <c r="C103" s="85"/>
      <c r="D103" s="85"/>
      <c r="E103" s="86"/>
    </row>
    <row r="104" spans="1:5" ht="18">
      <c r="A104" s="83"/>
      <c r="B104" s="105"/>
      <c r="C104" s="85"/>
      <c r="D104" s="85"/>
      <c r="E104" s="86"/>
    </row>
    <row r="105" spans="1:5" ht="18">
      <c r="A105" s="83"/>
      <c r="B105" s="105"/>
      <c r="C105" s="85"/>
      <c r="D105" s="85"/>
      <c r="E105" s="86"/>
    </row>
    <row r="106" spans="1:5" ht="18">
      <c r="A106" s="83"/>
      <c r="B106" s="105"/>
      <c r="C106" s="85"/>
      <c r="D106" s="85"/>
      <c r="E106" s="86"/>
    </row>
    <row r="107" spans="1:5" ht="18">
      <c r="A107" s="83"/>
      <c r="B107" s="105"/>
      <c r="C107" s="85"/>
      <c r="D107" s="85"/>
      <c r="E107" s="86"/>
    </row>
    <row r="108" spans="1:5" ht="18">
      <c r="A108" s="83"/>
      <c r="B108" s="105"/>
      <c r="C108" s="85"/>
      <c r="D108" s="85"/>
      <c r="E108" s="86"/>
    </row>
    <row r="109" spans="1:5" ht="18">
      <c r="A109" s="83"/>
      <c r="B109" s="105"/>
      <c r="C109" s="85"/>
      <c r="D109" s="85"/>
      <c r="E109" s="86"/>
    </row>
    <row r="110" spans="1:5" ht="18">
      <c r="A110" s="83"/>
      <c r="B110" s="105"/>
      <c r="C110" s="85"/>
      <c r="D110" s="85"/>
      <c r="E110" s="86"/>
    </row>
    <row r="111" spans="1:5" ht="18">
      <c r="A111" s="83"/>
      <c r="B111" s="105"/>
      <c r="C111" s="85"/>
      <c r="D111" s="85"/>
      <c r="E111" s="86"/>
    </row>
    <row r="112" spans="1:5" ht="18">
      <c r="A112" s="83"/>
      <c r="B112" s="105"/>
      <c r="C112" s="85"/>
      <c r="D112" s="85"/>
      <c r="E112" s="86"/>
    </row>
    <row r="113" spans="1:5" ht="18">
      <c r="A113" s="83"/>
      <c r="B113" s="105"/>
      <c r="C113" s="85"/>
      <c r="D113" s="85"/>
      <c r="E113" s="86"/>
    </row>
    <row r="114" spans="1:5" ht="18">
      <c r="A114" s="83"/>
      <c r="B114" s="105"/>
      <c r="C114" s="85"/>
      <c r="D114" s="85"/>
      <c r="E114" s="86"/>
    </row>
    <row r="115" spans="1:5" ht="18">
      <c r="A115" s="83"/>
      <c r="B115" s="105"/>
      <c r="C115" s="85"/>
      <c r="D115" s="85"/>
      <c r="E115" s="86"/>
    </row>
    <row r="116" spans="1:5" ht="18">
      <c r="A116" s="83"/>
      <c r="B116" s="105"/>
      <c r="C116" s="85"/>
      <c r="D116" s="85"/>
      <c r="E116" s="86"/>
    </row>
    <row r="117" spans="1:5" ht="18">
      <c r="A117" s="83"/>
      <c r="B117" s="105"/>
      <c r="C117" s="85"/>
      <c r="D117" s="85"/>
      <c r="E117" s="86"/>
    </row>
    <row r="118" spans="1:5" ht="18">
      <c r="A118" s="83"/>
      <c r="B118" s="105"/>
      <c r="C118" s="85"/>
      <c r="D118" s="85"/>
      <c r="E118" s="86"/>
    </row>
    <row r="119" spans="1:5" ht="18">
      <c r="A119" s="83"/>
      <c r="B119" s="105"/>
      <c r="C119" s="85"/>
      <c r="D119" s="85"/>
      <c r="E119" s="86"/>
    </row>
    <row r="120" spans="1:5" ht="18">
      <c r="A120" s="83"/>
      <c r="B120" s="105"/>
      <c r="C120" s="85"/>
      <c r="D120" s="85"/>
      <c r="E120" s="86"/>
    </row>
    <row r="121" spans="1:5" ht="18">
      <c r="A121" s="83"/>
      <c r="B121" s="105"/>
      <c r="C121" s="85"/>
      <c r="D121" s="85"/>
      <c r="E121" s="86"/>
    </row>
    <row r="122" spans="1:5" ht="18">
      <c r="A122" s="83"/>
      <c r="B122" s="105"/>
      <c r="C122" s="85"/>
      <c r="D122" s="85"/>
      <c r="E122" s="86"/>
    </row>
    <row r="124" spans="1:5" ht="18">
      <c r="A124" s="83"/>
      <c r="B124" s="84"/>
      <c r="C124" s="85"/>
      <c r="D124" s="85"/>
      <c r="E124" s="86"/>
    </row>
    <row r="125" spans="1:5" ht="18">
      <c r="A125" s="83"/>
      <c r="B125" s="84"/>
      <c r="C125" s="85"/>
      <c r="D125" s="85"/>
      <c r="E125" s="86"/>
    </row>
    <row r="126" spans="1:5" ht="18">
      <c r="A126" s="83"/>
      <c r="B126" s="84"/>
      <c r="C126" s="85"/>
      <c r="D126" s="85"/>
      <c r="E126" s="86"/>
    </row>
    <row r="127" spans="1:5" ht="18">
      <c r="A127" s="83"/>
      <c r="B127" s="84"/>
      <c r="C127" s="85"/>
      <c r="D127" s="85"/>
      <c r="E127" s="86"/>
    </row>
    <row r="128" spans="1:5" ht="18">
      <c r="A128" s="83"/>
      <c r="B128" s="84"/>
      <c r="C128" s="85"/>
      <c r="D128" s="85"/>
      <c r="E128" s="86"/>
    </row>
    <row r="129" spans="1:5" ht="18">
      <c r="A129" s="83"/>
      <c r="B129" s="84"/>
      <c r="C129" s="85"/>
      <c r="D129" s="85"/>
      <c r="E129" s="86"/>
    </row>
    <row r="130" spans="1:5" ht="18">
      <c r="A130" s="83"/>
      <c r="B130" s="84"/>
      <c r="C130" s="85"/>
      <c r="D130" s="85"/>
      <c r="E130" s="86"/>
    </row>
    <row r="131" spans="1:5" ht="18">
      <c r="A131" s="83"/>
      <c r="B131" s="84"/>
      <c r="C131" s="85"/>
      <c r="D131" s="85"/>
      <c r="E131" s="86"/>
    </row>
    <row r="132" spans="1:5" ht="18">
      <c r="A132" s="83"/>
      <c r="B132" s="84"/>
      <c r="C132" s="85"/>
      <c r="D132" s="85"/>
      <c r="E132" s="86"/>
    </row>
    <row r="133" spans="1:5" ht="18">
      <c r="A133" s="83"/>
      <c r="B133" s="84"/>
      <c r="C133" s="85"/>
      <c r="D133" s="85"/>
      <c r="E133" s="86"/>
    </row>
    <row r="134" spans="1:5" ht="18">
      <c r="A134" s="83"/>
      <c r="B134" s="84"/>
      <c r="C134" s="85"/>
      <c r="D134" s="85"/>
      <c r="E134" s="86"/>
    </row>
    <row r="135" spans="1:5" ht="18">
      <c r="A135" s="83"/>
      <c r="B135" s="84"/>
      <c r="C135" s="85"/>
      <c r="D135" s="85"/>
      <c r="E135" s="86"/>
    </row>
    <row r="136" spans="1:5" ht="18">
      <c r="A136" s="83"/>
      <c r="B136" s="84"/>
      <c r="C136" s="85"/>
      <c r="D136" s="85"/>
      <c r="E136" s="86"/>
    </row>
    <row r="137" spans="1:5" ht="18">
      <c r="A137" s="83"/>
      <c r="B137" s="84"/>
      <c r="C137" s="85"/>
      <c r="D137" s="85"/>
      <c r="E137" s="86"/>
    </row>
    <row r="138" spans="1:5" ht="18">
      <c r="A138" s="83"/>
      <c r="B138" s="84"/>
      <c r="C138" s="85"/>
      <c r="D138" s="85"/>
      <c r="E138" s="86"/>
    </row>
    <row r="139" spans="1:5" ht="18">
      <c r="A139" s="83"/>
      <c r="B139" s="84"/>
      <c r="C139" s="85"/>
      <c r="D139" s="85"/>
      <c r="E139" s="86"/>
    </row>
    <row r="140" spans="1:5" ht="18">
      <c r="A140" s="83"/>
      <c r="B140" s="84"/>
      <c r="C140" s="85"/>
      <c r="D140" s="85"/>
      <c r="E140" s="86"/>
    </row>
    <row r="141" spans="1:5" ht="18">
      <c r="A141" s="83"/>
      <c r="B141" s="84"/>
      <c r="C141" s="85"/>
      <c r="D141" s="85"/>
      <c r="E141" s="86"/>
    </row>
    <row r="142" spans="1:5" ht="18">
      <c r="A142" s="83"/>
      <c r="B142" s="84"/>
      <c r="C142" s="85"/>
      <c r="D142" s="85"/>
      <c r="E142" s="86"/>
    </row>
    <row r="143" spans="1:5" ht="18">
      <c r="A143" s="83"/>
      <c r="B143" s="84"/>
      <c r="C143" s="85"/>
      <c r="D143" s="85"/>
      <c r="E143" s="86"/>
    </row>
    <row r="144" spans="1:5" ht="18">
      <c r="A144" s="83"/>
      <c r="B144" s="84"/>
      <c r="C144" s="85"/>
      <c r="D144" s="85"/>
      <c r="E144" s="86"/>
    </row>
    <row r="145" spans="1:5" ht="18">
      <c r="A145" s="83"/>
      <c r="B145" s="84"/>
      <c r="C145" s="85"/>
      <c r="D145" s="85"/>
      <c r="E145" s="86"/>
    </row>
    <row r="146" spans="1:5" ht="18">
      <c r="A146" s="83"/>
      <c r="B146" s="84"/>
      <c r="C146" s="85"/>
      <c r="D146" s="85"/>
      <c r="E146" s="86"/>
    </row>
    <row r="147" spans="1:5" ht="18">
      <c r="A147" s="83"/>
      <c r="B147" s="84"/>
      <c r="C147" s="85"/>
      <c r="D147" s="85"/>
      <c r="E147" s="86"/>
    </row>
    <row r="148" spans="1:5" ht="18">
      <c r="A148" s="83"/>
      <c r="B148" s="84"/>
      <c r="C148" s="85"/>
      <c r="D148" s="85"/>
      <c r="E148" s="86"/>
    </row>
    <row r="149" spans="1:5" ht="18">
      <c r="A149" s="83"/>
      <c r="B149" s="84"/>
      <c r="C149" s="85"/>
      <c r="D149" s="85"/>
      <c r="E149" s="86"/>
    </row>
    <row r="150" spans="1:5" ht="18">
      <c r="A150" s="83"/>
      <c r="B150" s="84"/>
      <c r="C150" s="85"/>
      <c r="D150" s="85"/>
      <c r="E150" s="86"/>
    </row>
    <row r="151" spans="1:5" ht="18">
      <c r="A151" s="83"/>
      <c r="B151" s="84"/>
      <c r="C151" s="85"/>
      <c r="D151" s="85"/>
      <c r="E151" s="86"/>
    </row>
    <row r="152" spans="1:5" ht="18">
      <c r="A152" s="83"/>
      <c r="B152" s="84"/>
      <c r="C152" s="85"/>
      <c r="D152" s="85"/>
      <c r="E152" s="86"/>
    </row>
    <row r="153" spans="1:5" ht="18">
      <c r="A153" s="83"/>
      <c r="B153" s="84"/>
      <c r="C153" s="85"/>
      <c r="D153" s="85"/>
      <c r="E153" s="86"/>
    </row>
    <row r="154" spans="1:5" ht="18">
      <c r="A154" s="83"/>
      <c r="B154" s="84"/>
      <c r="C154" s="85"/>
      <c r="D154" s="85"/>
      <c r="E154" s="86"/>
    </row>
    <row r="155" spans="1:5" ht="18">
      <c r="A155" s="83"/>
      <c r="B155" s="84"/>
      <c r="C155" s="85"/>
      <c r="D155" s="85"/>
      <c r="E155" s="86"/>
    </row>
    <row r="156" spans="1:5" ht="18">
      <c r="A156" s="83"/>
      <c r="B156" s="84"/>
      <c r="C156" s="85"/>
      <c r="D156" s="85"/>
      <c r="E156" s="86"/>
    </row>
    <row r="157" spans="1:5" ht="18">
      <c r="A157" s="83"/>
      <c r="B157" s="84"/>
      <c r="C157" s="85"/>
      <c r="D157" s="85"/>
      <c r="E157" s="86"/>
    </row>
    <row r="158" spans="1:5" ht="18">
      <c r="A158" s="83"/>
      <c r="B158" s="84"/>
      <c r="C158" s="85"/>
      <c r="D158" s="85"/>
      <c r="E158" s="86"/>
    </row>
    <row r="159" spans="1:5" ht="18">
      <c r="A159" s="83"/>
      <c r="B159" s="84"/>
      <c r="C159" s="85"/>
      <c r="D159" s="85"/>
      <c r="E159" s="86"/>
    </row>
    <row r="160" spans="1:5" ht="18">
      <c r="A160" s="83"/>
      <c r="B160" s="84"/>
      <c r="C160" s="85"/>
      <c r="D160" s="85"/>
      <c r="E160" s="86"/>
    </row>
    <row r="161" spans="1:5" ht="18">
      <c r="A161" s="83"/>
      <c r="B161" s="84"/>
      <c r="C161" s="85"/>
      <c r="D161" s="85"/>
      <c r="E161" s="86"/>
    </row>
    <row r="162" spans="1:5" ht="18">
      <c r="A162" s="83"/>
      <c r="B162" s="84"/>
      <c r="C162" s="85"/>
      <c r="D162" s="85"/>
      <c r="E162" s="86"/>
    </row>
    <row r="163" spans="1:5" ht="18">
      <c r="A163" s="83"/>
      <c r="B163" s="84"/>
      <c r="C163" s="85"/>
      <c r="D163" s="85"/>
      <c r="E163" s="86"/>
    </row>
    <row r="164" spans="1:5" ht="18">
      <c r="A164" s="83"/>
      <c r="B164" s="84"/>
      <c r="C164" s="85"/>
      <c r="D164" s="85"/>
      <c r="E164" s="86"/>
    </row>
    <row r="165" spans="1:5" ht="18">
      <c r="A165" s="83"/>
      <c r="B165" s="84"/>
      <c r="C165" s="85"/>
      <c r="D165" s="85"/>
      <c r="E165" s="86"/>
    </row>
    <row r="166" spans="1:5" ht="18">
      <c r="A166" s="83"/>
      <c r="B166" s="84"/>
      <c r="C166" s="85"/>
      <c r="D166" s="85"/>
      <c r="E166" s="86"/>
    </row>
    <row r="167" spans="1:5" ht="18">
      <c r="A167" s="83"/>
      <c r="B167" s="84"/>
      <c r="C167" s="85"/>
      <c r="D167" s="85"/>
      <c r="E167" s="86"/>
    </row>
    <row r="168" spans="1:5" ht="18">
      <c r="A168" s="83"/>
      <c r="B168" s="84"/>
      <c r="C168" s="85"/>
      <c r="D168" s="85"/>
      <c r="E168" s="86"/>
    </row>
    <row r="169" spans="1:5" ht="18">
      <c r="A169" s="83"/>
      <c r="B169" s="84"/>
      <c r="C169" s="85"/>
      <c r="D169" s="85"/>
      <c r="E169" s="86"/>
    </row>
    <row r="170" spans="1:5" ht="18">
      <c r="A170" s="83"/>
      <c r="B170" s="84"/>
      <c r="C170" s="85"/>
      <c r="D170" s="85"/>
      <c r="E170" s="86"/>
    </row>
    <row r="171" spans="1:5" ht="18">
      <c r="A171" s="83"/>
      <c r="B171" s="84"/>
      <c r="C171" s="85"/>
      <c r="D171" s="85"/>
      <c r="E171" s="86"/>
    </row>
    <row r="172" spans="1:5" ht="18">
      <c r="A172" s="83"/>
      <c r="B172" s="84"/>
      <c r="C172" s="85"/>
      <c r="D172" s="85"/>
      <c r="E172" s="86"/>
    </row>
    <row r="173" spans="1:5" ht="18">
      <c r="A173" s="83"/>
      <c r="B173" s="84"/>
      <c r="C173" s="85"/>
      <c r="D173" s="85"/>
      <c r="E173" s="86"/>
    </row>
    <row r="174" spans="1:5" ht="18">
      <c r="A174" s="83"/>
      <c r="B174" s="84"/>
      <c r="C174" s="85"/>
      <c r="D174" s="85"/>
      <c r="E174" s="86"/>
    </row>
    <row r="175" spans="1:5" ht="18">
      <c r="A175" s="83"/>
      <c r="B175" s="84"/>
      <c r="C175" s="85"/>
      <c r="D175" s="85"/>
      <c r="E175" s="86"/>
    </row>
    <row r="176" spans="1:5" ht="18">
      <c r="A176" s="83"/>
      <c r="B176" s="84"/>
      <c r="C176" s="85"/>
      <c r="D176" s="85"/>
      <c r="E176" s="86"/>
    </row>
    <row r="177" spans="1:5" ht="18">
      <c r="A177" s="83"/>
      <c r="B177" s="105"/>
      <c r="C177" s="85"/>
      <c r="D177" s="85"/>
      <c r="E177" s="86"/>
    </row>
    <row r="178" spans="1:5" ht="18">
      <c r="A178" s="83"/>
      <c r="B178" s="84"/>
      <c r="C178" s="85"/>
      <c r="D178" s="85"/>
      <c r="E178" s="86"/>
    </row>
    <row r="179" spans="1:5" ht="18">
      <c r="A179" s="83"/>
      <c r="B179" s="84"/>
      <c r="C179" s="85"/>
      <c r="D179" s="85"/>
      <c r="E179" s="86"/>
    </row>
    <row r="180" spans="1:5" ht="18">
      <c r="A180" s="83"/>
      <c r="B180" s="84"/>
      <c r="C180" s="85"/>
      <c r="D180" s="85"/>
      <c r="E180" s="86"/>
    </row>
    <row r="181" spans="1:5" ht="18">
      <c r="A181" s="83"/>
      <c r="B181" s="84"/>
      <c r="C181" s="85"/>
      <c r="D181" s="85"/>
      <c r="E181" s="86"/>
    </row>
    <row r="182" spans="1:5" ht="18">
      <c r="A182" s="83"/>
      <c r="B182" s="84"/>
      <c r="C182" s="85"/>
      <c r="D182" s="85"/>
      <c r="E182" s="86"/>
    </row>
    <row r="183" spans="1:5" ht="18">
      <c r="A183" s="83"/>
      <c r="B183" s="84"/>
      <c r="C183" s="85"/>
      <c r="D183" s="85"/>
      <c r="E183" s="86"/>
    </row>
    <row r="184" spans="1:5" ht="18">
      <c r="A184" s="83"/>
      <c r="B184" s="84"/>
      <c r="C184" s="85"/>
      <c r="D184" s="85"/>
      <c r="E184" s="86"/>
    </row>
    <row r="185" spans="1:5" ht="18">
      <c r="A185" s="83"/>
      <c r="B185" s="84"/>
      <c r="C185" s="85"/>
      <c r="D185" s="85"/>
      <c r="E185" s="86"/>
    </row>
    <row r="186" spans="1:5" ht="18">
      <c r="A186" s="83"/>
      <c r="B186" s="84"/>
      <c r="C186" s="85"/>
      <c r="D186" s="85"/>
      <c r="E186" s="86"/>
    </row>
    <row r="187" spans="1:5" ht="18">
      <c r="A187" s="83"/>
      <c r="B187" s="84"/>
      <c r="C187" s="85"/>
      <c r="D187" s="85"/>
      <c r="E187" s="86"/>
    </row>
    <row r="188" spans="1:5" ht="18">
      <c r="A188" s="83"/>
      <c r="B188" s="84"/>
      <c r="C188" s="85"/>
      <c r="D188" s="85"/>
      <c r="E188" s="86"/>
    </row>
    <row r="189" spans="1:5" ht="18">
      <c r="A189" s="83"/>
      <c r="B189" s="84"/>
      <c r="C189" s="85"/>
      <c r="D189" s="85"/>
      <c r="E189" s="86"/>
    </row>
    <row r="190" spans="1:5" ht="18">
      <c r="A190" s="83"/>
      <c r="B190" s="84"/>
      <c r="C190" s="85"/>
      <c r="D190" s="85"/>
      <c r="E190" s="86"/>
    </row>
    <row r="191" spans="1:5" ht="18">
      <c r="A191" s="83"/>
      <c r="B191" s="84"/>
      <c r="C191" s="85"/>
      <c r="D191" s="85"/>
      <c r="E191" s="86"/>
    </row>
    <row r="192" spans="1:5" ht="18">
      <c r="A192" s="83"/>
      <c r="B192" s="84"/>
      <c r="C192" s="85"/>
      <c r="D192" s="85"/>
      <c r="E192" s="86"/>
    </row>
    <row r="193" spans="1:5" ht="18">
      <c r="A193" s="83"/>
      <c r="B193" s="84"/>
      <c r="C193" s="85"/>
      <c r="D193" s="85"/>
      <c r="E193" s="86"/>
    </row>
    <row r="194" spans="1:5" ht="18">
      <c r="A194" s="83"/>
      <c r="B194" s="84"/>
      <c r="C194" s="85"/>
      <c r="D194" s="85"/>
      <c r="E194" s="86"/>
    </row>
    <row r="195" spans="1:5" ht="18">
      <c r="A195" s="83"/>
      <c r="B195" s="84"/>
      <c r="C195" s="85"/>
      <c r="D195" s="85"/>
      <c r="E195" s="86"/>
    </row>
    <row r="196" spans="1:5" ht="18">
      <c r="A196" s="83"/>
      <c r="B196" s="84"/>
      <c r="C196" s="85"/>
      <c r="D196" s="85"/>
      <c r="E196" s="86"/>
    </row>
    <row r="197" spans="1:5" ht="18">
      <c r="A197" s="83"/>
      <c r="B197" s="84"/>
      <c r="C197" s="85"/>
      <c r="D197" s="85"/>
      <c r="E197" s="86"/>
    </row>
    <row r="198" spans="1:5" ht="18">
      <c r="A198" s="83"/>
      <c r="B198" s="84"/>
      <c r="C198" s="85"/>
      <c r="D198" s="85"/>
      <c r="E198" s="86"/>
    </row>
    <row r="216" spans="3:4" ht="18">
      <c r="C216" s="14">
        <f>SUM(C2:C215)</f>
        <v>100</v>
      </c>
      <c r="D216" s="14">
        <f>SUM(D2:D215)</f>
        <v>50</v>
      </c>
    </row>
    <row r="224" ht="18">
      <c r="G224" s="12"/>
    </row>
  </sheetData>
  <sheetProtection/>
  <autoFilter ref="A1:G396"/>
  <printOptions/>
  <pageMargins left="0.75" right="0.74" top="0.58" bottom="0.51" header="0.33" footer="0.5"/>
  <pageSetup horizontalDpi="360" verticalDpi="360" orientation="landscape" paperSize="9" r:id="rId1"/>
  <headerFooter alignWithMargins="0">
    <oddHeader>&amp;L&amp;P&amp;C&amp;P&amp;RBILANCIO PARROCCHIA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E23" sqref="E23:E26"/>
    </sheetView>
  </sheetViews>
  <sheetFormatPr defaultColWidth="9.140625" defaultRowHeight="12.75"/>
  <cols>
    <col min="1" max="1" width="28.57421875" style="1" customWidth="1"/>
    <col min="2" max="2" width="21.421875" style="0" customWidth="1"/>
    <col min="4" max="4" width="27.28125" style="0" customWidth="1"/>
    <col min="5" max="5" width="29.00390625" style="0" customWidth="1"/>
    <col min="6" max="6" width="20.140625" style="4" customWidth="1"/>
    <col min="7" max="7" width="15.421875" style="0" customWidth="1"/>
    <col min="8" max="8" width="15.00390625" style="0" customWidth="1"/>
  </cols>
  <sheetData>
    <row r="1" spans="1:8" ht="18">
      <c r="A1" s="91" t="s">
        <v>1</v>
      </c>
      <c r="B1" s="92">
        <f>SUMIF(voci!B2:B333,"battesimi",voci!C2:C333)</f>
        <v>0</v>
      </c>
      <c r="D1" s="96"/>
      <c r="E1" s="97" t="s">
        <v>9</v>
      </c>
      <c r="F1" s="98">
        <f>voci!C216</f>
        <v>100</v>
      </c>
      <c r="G1" s="99">
        <f>D19</f>
        <v>100</v>
      </c>
      <c r="H1" s="100">
        <f>SUM(F1-G1)</f>
        <v>0</v>
      </c>
    </row>
    <row r="2" spans="1:8" ht="18">
      <c r="A2" s="91" t="s">
        <v>2</v>
      </c>
      <c r="B2" s="92">
        <f>SUMIF(voci!B2:B333,"matrimoni",voci!C2:C333)</f>
        <v>0</v>
      </c>
      <c r="D2" s="96"/>
      <c r="E2" s="101" t="s">
        <v>10</v>
      </c>
      <c r="F2" s="102">
        <f>voci!D216</f>
        <v>50</v>
      </c>
      <c r="G2" s="99">
        <f>D40</f>
        <v>50</v>
      </c>
      <c r="H2" s="100">
        <f>SUM(F2-G2)</f>
        <v>0</v>
      </c>
    </row>
    <row r="3" spans="1:8" ht="18">
      <c r="A3" s="91" t="s">
        <v>31</v>
      </c>
      <c r="B3" s="92">
        <f>SUMIF(voci!B2:B334,"funerali",voci!C2:C334)</f>
        <v>0</v>
      </c>
      <c r="D3" s="96"/>
      <c r="E3" s="97"/>
      <c r="F3" s="98"/>
      <c r="G3" s="96"/>
      <c r="H3" s="96"/>
    </row>
    <row r="4" spans="1:8" ht="18">
      <c r="A4" s="91" t="s">
        <v>3</v>
      </c>
      <c r="B4" s="92">
        <f>SUMIF(voci!B2:B333,"candele",voci!C2:C333)</f>
        <v>0</v>
      </c>
      <c r="D4" s="96"/>
      <c r="E4" s="97" t="s">
        <v>11</v>
      </c>
      <c r="F4" s="98">
        <f>SUM(F1-F2)</f>
        <v>50</v>
      </c>
      <c r="G4" s="96"/>
      <c r="H4" s="96"/>
    </row>
    <row r="5" spans="1:8" ht="18">
      <c r="A5" s="91" t="s">
        <v>4</v>
      </c>
      <c r="B5" s="92">
        <f>SUMIF(voci!B2:B333,"elemosine",voci!C2:C333)</f>
        <v>100</v>
      </c>
      <c r="D5" s="96"/>
      <c r="E5" s="103" t="s">
        <v>65</v>
      </c>
      <c r="F5" s="74">
        <v>0</v>
      </c>
      <c r="G5" s="96"/>
      <c r="H5" s="96"/>
    </row>
    <row r="6" spans="1:8" ht="18">
      <c r="A6" s="91" t="s">
        <v>5</v>
      </c>
      <c r="B6" s="92">
        <f>SUMIF(voci!B2:B333,"gite",voci!C2:C333)</f>
        <v>0</v>
      </c>
      <c r="D6" s="96"/>
      <c r="E6" s="96"/>
      <c r="F6" s="104"/>
      <c r="G6" s="96"/>
      <c r="H6" s="96"/>
    </row>
    <row r="7" spans="1:8" ht="18">
      <c r="A7" s="91" t="s">
        <v>6</v>
      </c>
      <c r="B7" s="92">
        <f>SUMIF(voci!B2:B333,"benedizioni pasquali",voci!C2:C333)</f>
        <v>0</v>
      </c>
      <c r="D7" s="96"/>
      <c r="E7" s="97" t="s">
        <v>33</v>
      </c>
      <c r="F7" s="104">
        <f>SUM(F4:F5)</f>
        <v>50</v>
      </c>
      <c r="G7" s="96"/>
      <c r="H7" s="96"/>
    </row>
    <row r="8" spans="1:8" ht="18">
      <c r="A8" s="91" t="s">
        <v>7</v>
      </c>
      <c r="B8" s="92">
        <f>SUMIF(voci!B2:B333,"offerte varie ",voci!C2:C333)</f>
        <v>0</v>
      </c>
      <c r="D8" s="96"/>
      <c r="E8" s="96"/>
      <c r="F8" s="104"/>
      <c r="G8" s="96"/>
      <c r="H8" s="96"/>
    </row>
    <row r="9" spans="1:2" ht="18">
      <c r="A9" s="91" t="s">
        <v>8</v>
      </c>
      <c r="B9" s="92">
        <f>SUMIF(voci!B2:B333,"giornali",voci!C2:C333)</f>
        <v>0</v>
      </c>
    </row>
    <row r="10" spans="1:2" ht="18">
      <c r="A10" s="91" t="s">
        <v>25</v>
      </c>
      <c r="B10" s="92">
        <f>SUMIF(voci!B2:B333,"raccolte diocesane",voci!C2:C333)</f>
        <v>0</v>
      </c>
    </row>
    <row r="11" spans="1:2" ht="18">
      <c r="A11" s="91" t="s">
        <v>22</v>
      </c>
      <c r="B11" s="92">
        <f>SUMIF(voci!B2:B333,"beneficienza",voci!C2:C333)</f>
        <v>0</v>
      </c>
    </row>
    <row r="12" spans="1:2" ht="18">
      <c r="A12" s="91" t="s">
        <v>26</v>
      </c>
      <c r="B12" s="92">
        <f>SUMIF(voci!B2:B333,"sacramenti",voci!C2:C333)</f>
        <v>0</v>
      </c>
    </row>
    <row r="13" spans="1:2" ht="18">
      <c r="A13" s="91" t="s">
        <v>85</v>
      </c>
      <c r="B13" s="92">
        <f>SUMIF(voci!B2:B333,"affitto",voci!C2:C333)</f>
        <v>0</v>
      </c>
    </row>
    <row r="14" spans="1:2" ht="18">
      <c r="A14" s="91" t="s">
        <v>28</v>
      </c>
      <c r="B14" s="92">
        <f>SUMIF(voci!B2:B333,"interessi ",voci!C2:C333)</f>
        <v>0</v>
      </c>
    </row>
    <row r="15" spans="1:2" ht="18">
      <c r="A15" s="91" t="s">
        <v>88</v>
      </c>
      <c r="B15" s="92">
        <f>SUMIF(voci!B2:B333,"rimborsi",voci!C2:C333)</f>
        <v>0</v>
      </c>
    </row>
    <row r="16" spans="1:4" ht="18">
      <c r="A16" s="91" t="s">
        <v>29</v>
      </c>
      <c r="B16" s="92">
        <f>SUMIF(voci!B2:B333,"altre",voci!C2:C333)</f>
        <v>0</v>
      </c>
      <c r="D16" s="5"/>
    </row>
    <row r="17" spans="1:4" ht="18">
      <c r="A17" s="91" t="s">
        <v>44</v>
      </c>
      <c r="B17" s="92">
        <f>SUMIF(voci!B2:B333,"contributo",voci!C2:C333)</f>
        <v>0</v>
      </c>
      <c r="D17" s="5"/>
    </row>
    <row r="18" spans="1:4" ht="18">
      <c r="A18" s="91" t="s">
        <v>32</v>
      </c>
      <c r="B18" s="92">
        <f>SUMIF(voci!B2:B333,"museo",voci!C2:C333)</f>
        <v>0</v>
      </c>
      <c r="D18" s="6"/>
    </row>
    <row r="19" spans="1:4" ht="18">
      <c r="A19" s="91" t="s">
        <v>84</v>
      </c>
      <c r="B19" s="92">
        <f>SUMIF(voci!B2:B346,"carità",voci!C2:C346)</f>
        <v>0</v>
      </c>
      <c r="D19" s="22">
        <f>SUM(B1:B19)</f>
        <v>100</v>
      </c>
    </row>
    <row r="20" spans="1:4" ht="18">
      <c r="A20" s="93" t="s">
        <v>12</v>
      </c>
      <c r="B20" s="94">
        <f>SUMIF(voci!B2:B333,"cereria",voci!D2:D333)</f>
        <v>0</v>
      </c>
      <c r="D20" s="7"/>
    </row>
    <row r="21" spans="1:5" ht="18">
      <c r="A21" s="93" t="s">
        <v>45</v>
      </c>
      <c r="B21" s="94">
        <f>SUMIF(voci!B2:B333,"asa",voci!D2:D333)</f>
        <v>0</v>
      </c>
      <c r="D21" s="6"/>
      <c r="E21" s="3"/>
    </row>
    <row r="22" spans="1:4" ht="18">
      <c r="A22" s="93" t="s">
        <v>13</v>
      </c>
      <c r="B22" s="94">
        <f>SUMIF(voci!B3:B334,"curia",voci!D3:D334)</f>
        <v>0</v>
      </c>
      <c r="D22" s="5"/>
    </row>
    <row r="23" spans="1:4" ht="18">
      <c r="A23" s="93" t="s">
        <v>14</v>
      </c>
      <c r="B23" s="94">
        <f>SUMIF(voci!B1:B333,"enel",voci!D1:D333)</f>
        <v>0</v>
      </c>
      <c r="D23" s="5"/>
    </row>
    <row r="24" spans="1:4" ht="18">
      <c r="A24" s="93" t="s">
        <v>15</v>
      </c>
      <c r="B24" s="94">
        <f>SUMIF(voci!B2:B333,"fiori",voci!D2:D333)</f>
        <v>0</v>
      </c>
      <c r="D24" s="5"/>
    </row>
    <row r="25" spans="1:4" ht="18">
      <c r="A25" s="93" t="s">
        <v>47</v>
      </c>
      <c r="B25" s="94">
        <f>SUMIF(voci!B2:B333,"gas",voci!D2:D333)</f>
        <v>0</v>
      </c>
      <c r="D25" s="5"/>
    </row>
    <row r="26" spans="1:5" ht="18">
      <c r="A26" s="93" t="s">
        <v>53</v>
      </c>
      <c r="B26" s="94">
        <f>SUMIF(voci!B1:B332,"manutenzione",voci!D1:D332)</f>
        <v>50</v>
      </c>
      <c r="D26" s="6"/>
      <c r="E26" s="8"/>
    </row>
    <row r="27" spans="1:4" ht="18">
      <c r="A27" s="93" t="s">
        <v>46</v>
      </c>
      <c r="B27" s="94">
        <f>SUMIF(voci!B2:B333,"sacrestia",voci!D2:D333)</f>
        <v>0</v>
      </c>
      <c r="D27" s="5"/>
    </row>
    <row r="28" spans="1:4" ht="18">
      <c r="A28" s="93" t="s">
        <v>16</v>
      </c>
      <c r="B28" s="94">
        <f>SUMIF(voci!B2:B333,"restauri",voci!D2:D333)</f>
        <v>0</v>
      </c>
      <c r="D28" s="5"/>
    </row>
    <row r="29" spans="1:4" ht="18">
      <c r="A29" s="93" t="s">
        <v>17</v>
      </c>
      <c r="B29" s="94">
        <f>SUMIF(voci!B2:B333,"stampe",voci!D2:D333)</f>
        <v>0</v>
      </c>
      <c r="D29" s="5"/>
    </row>
    <row r="30" spans="1:4" ht="18">
      <c r="A30" s="93" t="s">
        <v>86</v>
      </c>
      <c r="B30" s="94">
        <f>SUMIF(voci!B2:B333,"telefono",voci!D2:D333)</f>
        <v>0</v>
      </c>
      <c r="D30" s="5"/>
    </row>
    <row r="31" spans="1:4" ht="18">
      <c r="A31" s="93" t="s">
        <v>18</v>
      </c>
      <c r="B31" s="94">
        <f>SUMIF(voci!B2:B333,"stipendio",voci!D2:D333)</f>
        <v>0</v>
      </c>
      <c r="D31" s="5"/>
    </row>
    <row r="32" spans="1:4" ht="18">
      <c r="A32" s="93" t="s">
        <v>19</v>
      </c>
      <c r="B32" s="94">
        <f>SUMIF(voci!B2:B333,"tasse",voci!D2:D333)</f>
        <v>0</v>
      </c>
      <c r="D32" s="5"/>
    </row>
    <row r="33" spans="1:4" ht="18">
      <c r="A33" s="93" t="s">
        <v>20</v>
      </c>
      <c r="B33" s="94">
        <f>SUMIF(voci!B2:B333,"ufficio",voci!D2:D333)</f>
        <v>0</v>
      </c>
      <c r="D33" s="5"/>
    </row>
    <row r="34" spans="1:4" ht="18">
      <c r="A34" s="95" t="s">
        <v>21</v>
      </c>
      <c r="B34" s="94">
        <f>SUMIF(voci!B2:B333,"assicurazioni",voci!D2:D333)</f>
        <v>0</v>
      </c>
      <c r="D34" s="5"/>
    </row>
    <row r="35" spans="1:4" ht="18">
      <c r="A35" s="95" t="s">
        <v>27</v>
      </c>
      <c r="B35" s="94">
        <f>SUMIF(voci!B2:B333,"spese varie",voci!D2:D333)</f>
        <v>0</v>
      </c>
      <c r="D35" s="5"/>
    </row>
    <row r="36" spans="1:4" ht="18">
      <c r="A36" s="95" t="s">
        <v>23</v>
      </c>
      <c r="B36" s="94">
        <f>SUMIF(voci!B2:B333,"asilo",voci!D2:D333)</f>
        <v>0</v>
      </c>
      <c r="D36" s="5"/>
    </row>
    <row r="37" spans="1:4" ht="18">
      <c r="A37" s="95" t="s">
        <v>24</v>
      </c>
      <c r="B37" s="94">
        <f>SUMIF(voci!B2:B343,"collette diocesane",voci!D2:D343)</f>
        <v>0</v>
      </c>
      <c r="D37" s="5"/>
    </row>
    <row r="38" spans="1:4" ht="18">
      <c r="A38" s="95" t="s">
        <v>30</v>
      </c>
      <c r="B38" s="94">
        <f>SUMIF(voci!B1:B333,"acquisto",voci!D1:D333)</f>
        <v>0</v>
      </c>
      <c r="D38" s="6"/>
    </row>
    <row r="39" spans="1:4" ht="18">
      <c r="A39" s="95" t="s">
        <v>34</v>
      </c>
      <c r="B39" s="94">
        <f>SUMIF(voci!B1:B333,"uscite museo",voci!D1:D333)</f>
        <v>0</v>
      </c>
      <c r="D39" s="9"/>
    </row>
    <row r="40" spans="1:4" ht="18">
      <c r="A40" s="93" t="s">
        <v>87</v>
      </c>
      <c r="B40" s="94">
        <f>SUMIF(voci!B1:B350,"opere carità",voci!D1:D350)</f>
        <v>0</v>
      </c>
      <c r="D40" s="8">
        <f>SUM(B20:B40)</f>
        <v>50</v>
      </c>
    </row>
    <row r="41" spans="1:2" ht="18">
      <c r="A41" s="2"/>
      <c r="B41" s="3"/>
    </row>
    <row r="42" spans="1:2" ht="18">
      <c r="A42" s="2"/>
      <c r="B42" s="3"/>
    </row>
    <row r="43" spans="1:2" ht="18">
      <c r="A43" s="2"/>
      <c r="B43" s="3"/>
    </row>
  </sheetData>
  <sheetProtection/>
  <printOptions/>
  <pageMargins left="0.75" right="0.75" top="1" bottom="1" header="0.5" footer="0.5"/>
  <pageSetup fitToHeight="1" fitToWidth="1" horizontalDpi="360" verticalDpi="360" orientation="landscape" paperSize="9" scale="66" r:id="rId1"/>
  <headerFooter alignWithMargins="0">
    <oddHeader>&amp;RBILANCIO PARROCCHIA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42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17.421875" style="0" customWidth="1"/>
    <col min="2" max="2" width="16.28125" style="23" customWidth="1"/>
    <col min="3" max="3" width="21.28125" style="38" customWidth="1"/>
    <col min="4" max="4" width="30.140625" style="0" customWidth="1"/>
  </cols>
  <sheetData>
    <row r="3" ht="25.5">
      <c r="A3" s="35" t="s">
        <v>58</v>
      </c>
    </row>
    <row r="5" ht="20.25">
      <c r="A5" s="36" t="s">
        <v>59</v>
      </c>
    </row>
    <row r="6" spans="1:4" ht="18">
      <c r="A6" s="75">
        <v>41208</v>
      </c>
      <c r="B6" s="16" t="s">
        <v>70</v>
      </c>
      <c r="C6" s="76">
        <v>17403.1</v>
      </c>
      <c r="D6" s="16"/>
    </row>
    <row r="7" spans="1:4" ht="18">
      <c r="A7" s="75">
        <v>41296</v>
      </c>
      <c r="B7" s="16" t="s">
        <v>70</v>
      </c>
      <c r="C7" s="76">
        <v>11000</v>
      </c>
      <c r="D7" s="16"/>
    </row>
    <row r="8" spans="1:4" ht="18">
      <c r="A8" s="75">
        <v>41320</v>
      </c>
      <c r="B8" s="16" t="s">
        <v>70</v>
      </c>
      <c r="C8" s="76">
        <v>11000</v>
      </c>
      <c r="D8" s="16"/>
    </row>
    <row r="9" spans="1:4" ht="18">
      <c r="A9" s="75">
        <v>41373</v>
      </c>
      <c r="B9" s="16" t="s">
        <v>70</v>
      </c>
      <c r="C9" s="76">
        <v>16500</v>
      </c>
      <c r="D9" s="16"/>
    </row>
    <row r="10" spans="1:4" ht="18">
      <c r="A10" s="75">
        <v>41422</v>
      </c>
      <c r="B10" s="16" t="s">
        <v>70</v>
      </c>
      <c r="C10" s="76">
        <v>16500</v>
      </c>
      <c r="D10" s="16"/>
    </row>
    <row r="11" spans="1:4" ht="18">
      <c r="A11" s="75">
        <v>41478</v>
      </c>
      <c r="B11" s="16" t="s">
        <v>70</v>
      </c>
      <c r="C11" s="76">
        <v>16500</v>
      </c>
      <c r="D11" s="16"/>
    </row>
    <row r="12" spans="1:4" ht="18">
      <c r="A12" s="75">
        <v>41534</v>
      </c>
      <c r="B12" s="16" t="s">
        <v>70</v>
      </c>
      <c r="C12" s="76">
        <v>11000</v>
      </c>
      <c r="D12" s="16"/>
    </row>
    <row r="13" spans="1:4" ht="18">
      <c r="A13" s="75">
        <v>41704</v>
      </c>
      <c r="B13" s="16" t="s">
        <v>70</v>
      </c>
      <c r="C13" s="76">
        <v>11000</v>
      </c>
      <c r="D13" s="16"/>
    </row>
    <row r="14" spans="1:4" ht="18">
      <c r="A14" s="75"/>
      <c r="B14" s="16"/>
      <c r="C14" s="76"/>
      <c r="D14" s="16"/>
    </row>
    <row r="15" spans="1:4" ht="18">
      <c r="A15" s="75"/>
      <c r="B15" s="16"/>
      <c r="C15" s="4">
        <f>SUM(C6:C14)</f>
        <v>110903.1</v>
      </c>
      <c r="D15" s="16"/>
    </row>
    <row r="16" spans="1:4" ht="18">
      <c r="A16" s="75"/>
      <c r="B16" s="16"/>
      <c r="C16" s="76"/>
      <c r="D16" s="16"/>
    </row>
    <row r="17" ht="18">
      <c r="D17" s="16"/>
    </row>
    <row r="18" spans="1:9" ht="18">
      <c r="A18" s="37">
        <v>40671</v>
      </c>
      <c r="B18" s="23" t="s">
        <v>67</v>
      </c>
      <c r="C18" s="39">
        <v>1572</v>
      </c>
      <c r="D18" s="16" t="s">
        <v>66</v>
      </c>
      <c r="E18" s="16"/>
      <c r="F18" s="16"/>
      <c r="G18" s="16"/>
      <c r="H18" s="16"/>
      <c r="I18" s="16"/>
    </row>
    <row r="19" spans="1:9" ht="18">
      <c r="A19" s="37">
        <v>40582</v>
      </c>
      <c r="B19" s="23" t="s">
        <v>68</v>
      </c>
      <c r="C19" s="39">
        <v>1572</v>
      </c>
      <c r="D19" s="16" t="s">
        <v>76</v>
      </c>
      <c r="E19" s="16"/>
      <c r="F19" s="16"/>
      <c r="G19" s="16"/>
      <c r="H19" s="16"/>
      <c r="I19" s="16"/>
    </row>
    <row r="20" spans="1:9" ht="18">
      <c r="A20" s="37">
        <v>40847</v>
      </c>
      <c r="B20" s="23" t="s">
        <v>67</v>
      </c>
      <c r="C20" s="39">
        <v>300</v>
      </c>
      <c r="D20" s="16" t="s">
        <v>69</v>
      </c>
      <c r="E20" s="16"/>
      <c r="F20" s="16"/>
      <c r="G20" s="16"/>
      <c r="H20" s="16"/>
      <c r="I20" s="16"/>
    </row>
    <row r="21" spans="1:9" ht="18">
      <c r="A21" s="37">
        <v>40847</v>
      </c>
      <c r="B21" s="23" t="s">
        <v>68</v>
      </c>
      <c r="C21" s="39">
        <v>300</v>
      </c>
      <c r="D21" s="16" t="s">
        <v>69</v>
      </c>
      <c r="E21" s="16"/>
      <c r="F21" s="16"/>
      <c r="G21" s="16"/>
      <c r="H21" s="16"/>
      <c r="I21" s="16"/>
    </row>
    <row r="22" spans="1:9" ht="18">
      <c r="A22" s="37">
        <v>41548</v>
      </c>
      <c r="B22" s="23" t="s">
        <v>68</v>
      </c>
      <c r="C22" s="39">
        <v>1351.8</v>
      </c>
      <c r="D22" s="16" t="s">
        <v>74</v>
      </c>
      <c r="E22" s="16"/>
      <c r="F22" s="16"/>
      <c r="G22" s="16"/>
      <c r="H22" s="16"/>
      <c r="I22" s="16"/>
    </row>
    <row r="23" spans="1:9" ht="18">
      <c r="A23" s="37">
        <v>41313</v>
      </c>
      <c r="B23" s="23" t="s">
        <v>71</v>
      </c>
      <c r="C23" s="39">
        <v>2516</v>
      </c>
      <c r="D23" s="16" t="s">
        <v>73</v>
      </c>
      <c r="E23" s="16"/>
      <c r="F23" s="16"/>
      <c r="G23" s="16"/>
      <c r="H23" s="16"/>
      <c r="I23" s="16"/>
    </row>
    <row r="24" spans="1:9" ht="18">
      <c r="A24" s="37">
        <v>41257</v>
      </c>
      <c r="B24" s="23" t="s">
        <v>68</v>
      </c>
      <c r="C24" s="39">
        <v>2696.8</v>
      </c>
      <c r="D24" s="16" t="s">
        <v>75</v>
      </c>
      <c r="E24" s="16"/>
      <c r="F24" s="16"/>
      <c r="G24" s="16"/>
      <c r="H24" s="16"/>
      <c r="I24" s="16"/>
    </row>
    <row r="25" spans="1:9" ht="18">
      <c r="A25" s="37">
        <v>41703</v>
      </c>
      <c r="B25" s="23" t="s">
        <v>68</v>
      </c>
      <c r="C25" s="39">
        <v>1268.8</v>
      </c>
      <c r="D25" s="16" t="s">
        <v>72</v>
      </c>
      <c r="E25" s="16"/>
      <c r="F25" s="16"/>
      <c r="G25" s="16"/>
      <c r="H25" s="16"/>
      <c r="I25" s="16"/>
    </row>
    <row r="26" spans="1:9" ht="18">
      <c r="A26" s="37">
        <v>41257</v>
      </c>
      <c r="B26" s="23" t="s">
        <v>67</v>
      </c>
      <c r="C26" s="39">
        <v>5323.04</v>
      </c>
      <c r="D26" s="16" t="s">
        <v>77</v>
      </c>
      <c r="E26" s="16"/>
      <c r="F26" s="16"/>
      <c r="G26" s="16"/>
      <c r="H26" s="16"/>
      <c r="I26" s="16"/>
    </row>
    <row r="27" spans="1:9" ht="18">
      <c r="A27" s="37">
        <v>41660</v>
      </c>
      <c r="B27" s="23" t="s">
        <v>67</v>
      </c>
      <c r="C27" s="39">
        <v>2586</v>
      </c>
      <c r="D27" s="16" t="s">
        <v>78</v>
      </c>
      <c r="E27" s="16"/>
      <c r="F27" s="16"/>
      <c r="G27" s="16"/>
      <c r="H27" s="16"/>
      <c r="I27" s="16"/>
    </row>
    <row r="28" spans="1:9" ht="18">
      <c r="A28" s="37">
        <v>41660</v>
      </c>
      <c r="B28" s="23" t="s">
        <v>67</v>
      </c>
      <c r="C28" s="39">
        <v>484</v>
      </c>
      <c r="D28" s="16" t="s">
        <v>82</v>
      </c>
      <c r="E28" s="16"/>
      <c r="F28" s="16"/>
      <c r="G28" s="16"/>
      <c r="H28" s="16"/>
      <c r="I28" s="16"/>
    </row>
    <row r="29" spans="1:9" ht="18">
      <c r="A29" s="37">
        <v>41415</v>
      </c>
      <c r="B29" s="23" t="s">
        <v>79</v>
      </c>
      <c r="C29" s="39">
        <v>1171.63</v>
      </c>
      <c r="D29" s="16" t="s">
        <v>80</v>
      </c>
      <c r="E29" s="16"/>
      <c r="F29" s="16"/>
      <c r="G29" s="16"/>
      <c r="H29" s="16"/>
      <c r="I29" s="16"/>
    </row>
    <row r="30" spans="1:9" ht="18">
      <c r="A30" s="37">
        <v>41697</v>
      </c>
      <c r="B30" s="23" t="s">
        <v>79</v>
      </c>
      <c r="C30" s="39">
        <v>1554.56</v>
      </c>
      <c r="D30" s="16" t="s">
        <v>81</v>
      </c>
      <c r="E30" s="16"/>
      <c r="F30" s="16"/>
      <c r="G30" s="16"/>
      <c r="H30" s="16"/>
      <c r="I30" s="16"/>
    </row>
    <row r="31" spans="3:9" ht="18">
      <c r="C31" s="39"/>
      <c r="D31" s="16"/>
      <c r="E31" s="16"/>
      <c r="F31" s="16"/>
      <c r="G31" s="16"/>
      <c r="H31" s="16"/>
      <c r="I31" s="16"/>
    </row>
    <row r="32" spans="3:9" ht="18">
      <c r="C32" s="39"/>
      <c r="D32" s="16"/>
      <c r="E32" s="16"/>
      <c r="F32" s="16"/>
      <c r="G32" s="16"/>
      <c r="H32" s="16"/>
      <c r="I32" s="16"/>
    </row>
    <row r="33" spans="3:9" ht="18">
      <c r="C33" s="39"/>
      <c r="D33" s="16"/>
      <c r="E33" s="16"/>
      <c r="F33" s="16"/>
      <c r="G33" s="16"/>
      <c r="H33" s="16"/>
      <c r="I33" s="16"/>
    </row>
    <row r="34" spans="3:9" ht="18">
      <c r="C34" s="39"/>
      <c r="D34" s="16"/>
      <c r="E34" s="16"/>
      <c r="F34" s="16"/>
      <c r="G34" s="16"/>
      <c r="H34" s="16"/>
      <c r="I34" s="16"/>
    </row>
    <row r="35" spans="3:9" ht="18">
      <c r="C35" s="4">
        <f>SUM(C18:C34)</f>
        <v>22696.63</v>
      </c>
      <c r="D35" s="16"/>
      <c r="E35" s="16"/>
      <c r="F35" s="16"/>
      <c r="G35" s="16"/>
      <c r="H35" s="16"/>
      <c r="I35" s="16"/>
    </row>
    <row r="36" spans="3:9" ht="18">
      <c r="C36" s="39"/>
      <c r="D36" s="16"/>
      <c r="E36" s="16"/>
      <c r="F36" s="16"/>
      <c r="G36" s="16"/>
      <c r="H36" s="16"/>
      <c r="I36" s="16"/>
    </row>
    <row r="37" spans="3:9" ht="18">
      <c r="C37" s="39"/>
      <c r="D37" s="16"/>
      <c r="E37" s="16"/>
      <c r="F37" s="16"/>
      <c r="G37" s="16"/>
      <c r="H37" s="16"/>
      <c r="I37" s="16"/>
    </row>
    <row r="38" spans="3:9" ht="18">
      <c r="C38" s="39"/>
      <c r="D38" s="16"/>
      <c r="E38" s="16"/>
      <c r="F38" s="16"/>
      <c r="G38" s="16"/>
      <c r="H38" s="16"/>
      <c r="I38" s="16"/>
    </row>
    <row r="39" spans="3:9" ht="18">
      <c r="C39" s="39"/>
      <c r="D39" s="16"/>
      <c r="E39" s="16"/>
      <c r="F39" s="16"/>
      <c r="G39" s="16"/>
      <c r="H39" s="16"/>
      <c r="I39" s="16"/>
    </row>
    <row r="40" spans="3:9" ht="18">
      <c r="C40" s="39"/>
      <c r="D40" s="16"/>
      <c r="E40" s="16"/>
      <c r="F40" s="16"/>
      <c r="G40" s="16"/>
      <c r="H40" s="16"/>
      <c r="I40" s="16"/>
    </row>
    <row r="41" spans="3:9" ht="18">
      <c r="C41" s="39"/>
      <c r="D41" s="16"/>
      <c r="E41" s="16"/>
      <c r="F41" s="16"/>
      <c r="G41" s="16"/>
      <c r="H41" s="16"/>
      <c r="I41" s="16"/>
    </row>
    <row r="42" spans="3:9" ht="18">
      <c r="C42" s="39"/>
      <c r="D42" s="16"/>
      <c r="E42" s="16"/>
      <c r="F42" s="16"/>
      <c r="G42" s="16"/>
      <c r="H42" s="16"/>
      <c r="I42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200" zoomScaleNormal="200" zoomScalePageLayoutView="0" workbookViewId="0" topLeftCell="A23">
      <selection activeCell="I26" sqref="I26"/>
    </sheetView>
  </sheetViews>
  <sheetFormatPr defaultColWidth="9.140625" defaultRowHeight="12.75"/>
  <sheetData>
    <row r="1" spans="1:7" ht="12.75">
      <c r="A1" s="18"/>
      <c r="B1" s="18"/>
      <c r="C1" s="18"/>
      <c r="D1" s="18"/>
      <c r="E1" s="18"/>
      <c r="F1" s="18"/>
      <c r="G1" s="18"/>
    </row>
    <row r="2" spans="1:7" ht="12.75">
      <c r="A2" s="18"/>
      <c r="B2" s="18"/>
      <c r="C2" s="18"/>
      <c r="D2" s="18"/>
      <c r="E2" s="18"/>
      <c r="F2" s="18"/>
      <c r="G2" s="18"/>
    </row>
    <row r="3" spans="1:7" ht="12.75">
      <c r="A3" s="18"/>
      <c r="B3" s="18"/>
      <c r="C3" s="18"/>
      <c r="D3" s="18"/>
      <c r="E3" s="18"/>
      <c r="F3" s="18"/>
      <c r="G3" s="18"/>
    </row>
    <row r="4" spans="1:7" ht="12.75">
      <c r="A4" s="18"/>
      <c r="B4" s="18"/>
      <c r="C4" s="18"/>
      <c r="D4" s="18"/>
      <c r="E4" s="18"/>
      <c r="F4" s="18"/>
      <c r="G4" s="18"/>
    </row>
    <row r="5" spans="1:7" ht="12.75">
      <c r="A5" s="18"/>
      <c r="B5" s="18"/>
      <c r="C5" s="18"/>
      <c r="D5" s="18"/>
      <c r="E5" s="18"/>
      <c r="F5" s="18"/>
      <c r="G5" s="18"/>
    </row>
    <row r="6" spans="1:7" ht="12.75">
      <c r="A6" s="18"/>
      <c r="B6" s="18"/>
      <c r="C6" s="18"/>
      <c r="D6" s="18"/>
      <c r="E6" s="18"/>
      <c r="F6" s="18"/>
      <c r="G6" s="18"/>
    </row>
    <row r="7" spans="1:7" ht="12.75">
      <c r="A7" s="18"/>
      <c r="B7" s="18"/>
      <c r="C7" s="18"/>
      <c r="D7" s="18"/>
      <c r="E7" s="18"/>
      <c r="F7" s="18"/>
      <c r="G7" s="18"/>
    </row>
    <row r="8" spans="1:7" ht="12.75">
      <c r="A8" s="18"/>
      <c r="B8" s="18"/>
      <c r="C8" s="18"/>
      <c r="D8" s="18"/>
      <c r="E8" s="18"/>
      <c r="F8" s="18"/>
      <c r="G8" s="18"/>
    </row>
    <row r="9" spans="1:7" ht="12.75">
      <c r="A9" s="18"/>
      <c r="B9" s="18"/>
      <c r="C9" s="18"/>
      <c r="D9" s="18"/>
      <c r="E9" s="18"/>
      <c r="F9" s="18"/>
      <c r="G9" s="18"/>
    </row>
    <row r="10" spans="1:7" ht="12.75">
      <c r="A10" s="18"/>
      <c r="B10" s="18"/>
      <c r="C10" s="18"/>
      <c r="D10" s="18"/>
      <c r="E10" s="18"/>
      <c r="F10" s="18"/>
      <c r="G10" s="18"/>
    </row>
    <row r="11" spans="1:7" ht="12.75">
      <c r="A11" s="18"/>
      <c r="B11" s="18"/>
      <c r="C11" s="18"/>
      <c r="D11" s="18"/>
      <c r="E11" s="18"/>
      <c r="F11" s="18"/>
      <c r="G11" s="18"/>
    </row>
    <row r="12" spans="1:7" ht="12.75">
      <c r="A12" s="18"/>
      <c r="B12" s="18"/>
      <c r="C12" s="18"/>
      <c r="D12" s="18"/>
      <c r="E12" s="18"/>
      <c r="F12" s="18"/>
      <c r="G12" s="18"/>
    </row>
    <row r="13" spans="1:7" ht="12.75">
      <c r="A13" s="18"/>
      <c r="B13" s="18"/>
      <c r="C13" s="18"/>
      <c r="D13" s="18"/>
      <c r="E13" s="18"/>
      <c r="F13" s="18"/>
      <c r="G13" s="18"/>
    </row>
    <row r="14" spans="1:7" ht="12.75">
      <c r="A14" s="18"/>
      <c r="B14" s="18"/>
      <c r="C14" s="18"/>
      <c r="D14" s="18"/>
      <c r="E14" s="18"/>
      <c r="F14" s="18"/>
      <c r="G14" s="18"/>
    </row>
    <row r="15" spans="1:7" ht="12.75">
      <c r="A15" s="18"/>
      <c r="B15" s="18"/>
      <c r="C15" s="18"/>
      <c r="D15" s="18"/>
      <c r="E15" s="18"/>
      <c r="F15" s="18"/>
      <c r="G15" s="18"/>
    </row>
    <row r="16" spans="1:7" ht="12.75">
      <c r="A16" s="18"/>
      <c r="B16" s="18"/>
      <c r="C16" s="18"/>
      <c r="D16" s="18"/>
      <c r="E16" s="18"/>
      <c r="F16" s="18"/>
      <c r="G16" s="18"/>
    </row>
    <row r="17" spans="1:7" ht="12.75">
      <c r="A17" s="18"/>
      <c r="B17" s="18"/>
      <c r="C17" s="18"/>
      <c r="D17" s="18"/>
      <c r="E17" s="18"/>
      <c r="F17" s="18"/>
      <c r="G17" s="18"/>
    </row>
    <row r="18" spans="1:7" ht="12.75">
      <c r="A18" s="18"/>
      <c r="B18" s="18"/>
      <c r="C18" s="18"/>
      <c r="D18" s="18"/>
      <c r="E18" s="18"/>
      <c r="F18" s="18"/>
      <c r="G18" s="18"/>
    </row>
    <row r="19" spans="1:7" ht="12.75">
      <c r="A19" s="18"/>
      <c r="B19" s="18"/>
      <c r="C19" s="18"/>
      <c r="D19" s="18"/>
      <c r="E19" s="18"/>
      <c r="F19" s="18"/>
      <c r="G19" s="18"/>
    </row>
    <row r="20" spans="1:7" ht="12.75">
      <c r="A20" s="18"/>
      <c r="B20" s="18"/>
      <c r="C20" s="18"/>
      <c r="D20" s="18"/>
      <c r="E20" s="18"/>
      <c r="F20" s="18"/>
      <c r="G20" s="18"/>
    </row>
    <row r="21" spans="1:7" ht="12.75">
      <c r="A21" s="18"/>
      <c r="B21" s="18"/>
      <c r="C21" s="18"/>
      <c r="D21" s="18"/>
      <c r="E21" s="18"/>
      <c r="F21" s="18"/>
      <c r="G21" s="18"/>
    </row>
    <row r="22" spans="1:7" ht="12.75">
      <c r="A22" s="18"/>
      <c r="B22" s="18"/>
      <c r="C22" s="18"/>
      <c r="D22" s="18"/>
      <c r="E22" s="18"/>
      <c r="F22" s="18"/>
      <c r="G22" s="18"/>
    </row>
    <row r="23" spans="1:7" ht="12.75">
      <c r="A23" s="18"/>
      <c r="B23" s="18"/>
      <c r="C23" s="18"/>
      <c r="D23" s="18"/>
      <c r="E23" s="18"/>
      <c r="F23" s="18"/>
      <c r="G23" s="18"/>
    </row>
    <row r="24" spans="1:7" ht="12.75">
      <c r="A24" s="18"/>
      <c r="B24" s="18"/>
      <c r="C24" s="18"/>
      <c r="D24" s="18"/>
      <c r="E24" s="18"/>
      <c r="F24" s="18"/>
      <c r="G24" s="18"/>
    </row>
    <row r="25" spans="1:7" ht="12.75">
      <c r="A25" s="18"/>
      <c r="B25" s="18"/>
      <c r="C25" s="18"/>
      <c r="D25" s="18"/>
      <c r="E25" s="18"/>
      <c r="F25" s="18"/>
      <c r="G25" s="18"/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</sheetData>
  <sheetProtection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144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5" width="17.57421875" style="0" customWidth="1"/>
    <col min="6" max="6" width="10.140625" style="0" customWidth="1"/>
    <col min="7" max="8" width="17.57421875" style="34" customWidth="1"/>
    <col min="9" max="9" width="11.421875" style="71" customWidth="1"/>
    <col min="10" max="10" width="14.140625" style="21" customWidth="1"/>
    <col min="11" max="11" width="16.421875" style="30" customWidth="1"/>
    <col min="12" max="12" width="15.00390625" style="24" customWidth="1"/>
    <col min="13" max="13" width="13.421875" style="26" customWidth="1"/>
    <col min="14" max="14" width="10.00390625" style="17" customWidth="1"/>
    <col min="15" max="15" width="9.7109375" style="25" customWidth="1"/>
    <col min="16" max="16" width="8.57421875" style="17" customWidth="1"/>
    <col min="17" max="17" width="8.421875" style="23" customWidth="1"/>
    <col min="18" max="18" width="8.421875" style="17" customWidth="1"/>
    <col min="19" max="19" width="8.57421875" style="17" customWidth="1"/>
  </cols>
  <sheetData>
    <row r="3" spans="1:18" ht="33.75">
      <c r="A3" s="27" t="s">
        <v>83</v>
      </c>
      <c r="B3" s="28"/>
      <c r="C3" s="28"/>
      <c r="D3" s="28"/>
      <c r="E3" s="28"/>
      <c r="F3" s="28"/>
      <c r="G3" s="33"/>
      <c r="H3" s="33"/>
      <c r="J3" s="27"/>
      <c r="L3" s="29"/>
      <c r="M3" s="33"/>
      <c r="N3" s="22"/>
      <c r="O3" s="43"/>
      <c r="P3" s="22"/>
      <c r="Q3" s="5"/>
      <c r="R3" s="22"/>
    </row>
    <row r="4" spans="1:19" ht="23.25">
      <c r="A4" s="51"/>
      <c r="B4" s="52"/>
      <c r="C4" s="52"/>
      <c r="D4" s="78" t="s">
        <v>50</v>
      </c>
      <c r="E4" s="78" t="s">
        <v>51</v>
      </c>
      <c r="F4" s="78" t="s">
        <v>52</v>
      </c>
      <c r="G4" s="44" t="s">
        <v>50</v>
      </c>
      <c r="H4" s="44" t="s">
        <v>61</v>
      </c>
      <c r="I4" s="72" t="s">
        <v>63</v>
      </c>
      <c r="J4" s="53" t="s">
        <v>50</v>
      </c>
      <c r="K4" s="54" t="s">
        <v>60</v>
      </c>
      <c r="L4" s="53" t="s">
        <v>52</v>
      </c>
      <c r="M4" s="60" t="s">
        <v>54</v>
      </c>
      <c r="N4" s="61" t="s">
        <v>51</v>
      </c>
      <c r="O4" s="62" t="s">
        <v>52</v>
      </c>
      <c r="P4" s="41"/>
      <c r="Q4" s="41"/>
      <c r="R4" s="41"/>
      <c r="S4" s="32"/>
    </row>
    <row r="5" spans="1:19" ht="18">
      <c r="A5" s="45"/>
      <c r="B5" s="45"/>
      <c r="C5" s="45"/>
      <c r="D5" s="45"/>
      <c r="E5" s="45"/>
      <c r="F5" s="45"/>
      <c r="G5" s="46"/>
      <c r="H5" s="46"/>
      <c r="I5" s="48"/>
      <c r="J5" s="55"/>
      <c r="K5" s="54"/>
      <c r="L5" s="53"/>
      <c r="M5" s="60"/>
      <c r="N5" s="61"/>
      <c r="O5" s="62"/>
      <c r="P5" s="40"/>
      <c r="Q5" s="42"/>
      <c r="R5" s="40"/>
      <c r="S5" s="31"/>
    </row>
    <row r="6" spans="1:19" ht="18">
      <c r="A6" s="45" t="s">
        <v>35</v>
      </c>
      <c r="B6" s="45"/>
      <c r="C6" s="45"/>
      <c r="D6" s="45"/>
      <c r="E6" s="45"/>
      <c r="F6" s="45"/>
      <c r="G6" s="46"/>
      <c r="H6" s="46"/>
      <c r="I6" s="48"/>
      <c r="J6" s="55"/>
      <c r="K6" s="54"/>
      <c r="L6" s="53"/>
      <c r="M6" s="60"/>
      <c r="N6" s="61"/>
      <c r="O6" s="62"/>
      <c r="P6" s="40"/>
      <c r="Q6" s="42"/>
      <c r="R6" s="40"/>
      <c r="S6" s="31"/>
    </row>
    <row r="7" spans="1:19" ht="18">
      <c r="A7" s="45"/>
      <c r="B7" s="45"/>
      <c r="C7" s="45"/>
      <c r="D7" s="45"/>
      <c r="E7" s="45"/>
      <c r="F7" s="45"/>
      <c r="G7" s="46"/>
      <c r="H7" s="46"/>
      <c r="I7" s="48"/>
      <c r="J7" s="55"/>
      <c r="K7" s="54"/>
      <c r="L7" s="53"/>
      <c r="M7" s="60"/>
      <c r="N7" s="61"/>
      <c r="O7" s="62"/>
      <c r="P7" s="40"/>
      <c r="Q7" s="42"/>
      <c r="R7" s="40"/>
      <c r="S7" s="31"/>
    </row>
    <row r="8" spans="1:19" ht="18">
      <c r="A8" s="45" t="s">
        <v>41</v>
      </c>
      <c r="B8" s="45"/>
      <c r="C8" s="45"/>
      <c r="D8" s="45"/>
      <c r="E8" s="45"/>
      <c r="F8" s="45"/>
      <c r="G8" s="46"/>
      <c r="H8" s="46">
        <v>200</v>
      </c>
      <c r="I8" s="48">
        <v>40940</v>
      </c>
      <c r="J8" s="56"/>
      <c r="K8" s="54"/>
      <c r="L8" s="57"/>
      <c r="M8" s="63"/>
      <c r="N8" s="61">
        <v>200</v>
      </c>
      <c r="O8" s="64">
        <v>40242</v>
      </c>
      <c r="P8" s="40"/>
      <c r="Q8" s="42"/>
      <c r="R8" s="40"/>
      <c r="S8" s="31"/>
    </row>
    <row r="9" spans="1:19" ht="16.5">
      <c r="A9" s="47" t="s">
        <v>49</v>
      </c>
      <c r="B9" s="47"/>
      <c r="C9" s="47"/>
      <c r="D9" s="47"/>
      <c r="E9" s="47"/>
      <c r="F9" s="47"/>
      <c r="G9" s="49"/>
      <c r="H9" s="49"/>
      <c r="I9" s="48"/>
      <c r="J9" s="55"/>
      <c r="K9" s="54"/>
      <c r="L9" s="53"/>
      <c r="M9" s="60"/>
      <c r="N9" s="61"/>
      <c r="O9" s="62"/>
      <c r="P9" s="40"/>
      <c r="Q9" s="42"/>
      <c r="R9" s="40"/>
      <c r="S9" s="31"/>
    </row>
    <row r="10" spans="1:19" ht="18">
      <c r="A10" s="45"/>
      <c r="B10" s="45"/>
      <c r="C10" s="45"/>
      <c r="D10" s="45"/>
      <c r="E10" s="45"/>
      <c r="F10" s="45"/>
      <c r="G10" s="46"/>
      <c r="H10" s="46"/>
      <c r="I10" s="48"/>
      <c r="J10" s="55"/>
      <c r="K10" s="54"/>
      <c r="L10" s="53"/>
      <c r="M10" s="60"/>
      <c r="N10" s="61"/>
      <c r="O10" s="62"/>
      <c r="P10" s="40"/>
      <c r="Q10" s="42"/>
      <c r="R10" s="40"/>
      <c r="S10" s="31"/>
    </row>
    <row r="11" spans="1:19" ht="18">
      <c r="A11" s="45" t="s">
        <v>36</v>
      </c>
      <c r="B11" s="45"/>
      <c r="C11" s="45"/>
      <c r="D11" s="45"/>
      <c r="E11" s="45"/>
      <c r="F11" s="45"/>
      <c r="G11" s="46"/>
      <c r="H11" s="46">
        <v>230</v>
      </c>
      <c r="I11" s="48">
        <v>41029</v>
      </c>
      <c r="J11" s="55"/>
      <c r="K11" s="54">
        <v>220</v>
      </c>
      <c r="L11" s="58">
        <v>40674</v>
      </c>
      <c r="M11" s="60">
        <v>260</v>
      </c>
      <c r="N11" s="61">
        <v>230</v>
      </c>
      <c r="O11" s="64">
        <v>40542</v>
      </c>
      <c r="P11" s="40"/>
      <c r="Q11" s="40"/>
      <c r="R11" s="40"/>
      <c r="S11" s="31"/>
    </row>
    <row r="12" spans="1:19" ht="18">
      <c r="A12" s="45"/>
      <c r="B12" s="45"/>
      <c r="C12" s="45"/>
      <c r="D12" s="45"/>
      <c r="E12" s="45"/>
      <c r="F12" s="45"/>
      <c r="G12" s="46"/>
      <c r="H12" s="46"/>
      <c r="I12" s="48"/>
      <c r="J12" s="55"/>
      <c r="K12" s="54"/>
      <c r="L12" s="53"/>
      <c r="M12" s="60"/>
      <c r="N12" s="61"/>
      <c r="O12" s="62"/>
      <c r="P12" s="40"/>
      <c r="Q12" s="40"/>
      <c r="R12" s="40"/>
      <c r="S12" s="31"/>
    </row>
    <row r="13" spans="1:19" ht="18">
      <c r="A13" s="45" t="s">
        <v>37</v>
      </c>
      <c r="B13" s="45"/>
      <c r="C13" s="45"/>
      <c r="D13" s="45"/>
      <c r="E13" s="45"/>
      <c r="F13" s="45"/>
      <c r="G13" s="46"/>
      <c r="H13" s="46">
        <v>25</v>
      </c>
      <c r="I13" s="48">
        <v>41029</v>
      </c>
      <c r="J13" s="55"/>
      <c r="K13" s="54">
        <v>25</v>
      </c>
      <c r="L13" s="58">
        <v>40823</v>
      </c>
      <c r="M13" s="60">
        <v>0</v>
      </c>
      <c r="N13" s="61">
        <v>25</v>
      </c>
      <c r="O13" s="64">
        <v>40542</v>
      </c>
      <c r="P13" s="40"/>
      <c r="Q13" s="40"/>
      <c r="R13" s="40"/>
      <c r="S13" s="31"/>
    </row>
    <row r="14" spans="1:19" ht="18">
      <c r="A14" s="45" t="s">
        <v>55</v>
      </c>
      <c r="B14" s="45"/>
      <c r="C14" s="45"/>
      <c r="D14" s="45"/>
      <c r="E14" s="45"/>
      <c r="F14" s="45"/>
      <c r="G14" s="46"/>
      <c r="H14" s="46"/>
      <c r="I14" s="48"/>
      <c r="J14" s="55"/>
      <c r="K14" s="54">
        <v>30</v>
      </c>
      <c r="L14" s="58">
        <v>40674</v>
      </c>
      <c r="M14" s="60"/>
      <c r="N14" s="61"/>
      <c r="O14" s="62"/>
      <c r="P14" s="40"/>
      <c r="Q14" s="40"/>
      <c r="R14" s="40"/>
      <c r="S14" s="31"/>
    </row>
    <row r="15" spans="1:19" ht="18">
      <c r="A15" s="45" t="s">
        <v>38</v>
      </c>
      <c r="B15" s="45"/>
      <c r="C15" s="45"/>
      <c r="D15" s="45"/>
      <c r="E15" s="45"/>
      <c r="F15" s="45"/>
      <c r="G15" s="46"/>
      <c r="H15" s="46">
        <v>25</v>
      </c>
      <c r="I15" s="48">
        <v>41222</v>
      </c>
      <c r="J15" s="55"/>
      <c r="K15" s="54">
        <v>25</v>
      </c>
      <c r="L15" s="58">
        <v>40823</v>
      </c>
      <c r="M15" s="60">
        <v>0</v>
      </c>
      <c r="N15" s="61">
        <v>25</v>
      </c>
      <c r="O15" s="64">
        <v>40542</v>
      </c>
      <c r="P15" s="40"/>
      <c r="Q15" s="40"/>
      <c r="R15" s="40"/>
      <c r="S15" s="31"/>
    </row>
    <row r="16" spans="1:19" ht="18">
      <c r="A16" s="45"/>
      <c r="B16" s="45"/>
      <c r="C16" s="45"/>
      <c r="D16" s="45"/>
      <c r="E16" s="45"/>
      <c r="F16" s="45"/>
      <c r="G16" s="46"/>
      <c r="H16" s="46"/>
      <c r="I16" s="48"/>
      <c r="J16" s="55"/>
      <c r="K16" s="54"/>
      <c r="L16" s="53"/>
      <c r="M16" s="60"/>
      <c r="N16" s="61"/>
      <c r="O16" s="62"/>
      <c r="P16" s="40"/>
      <c r="Q16" s="40"/>
      <c r="R16" s="40"/>
      <c r="S16" s="31"/>
    </row>
    <row r="17" spans="1:19" ht="18">
      <c r="A17" s="45" t="s">
        <v>39</v>
      </c>
      <c r="B17" s="45"/>
      <c r="C17" s="45"/>
      <c r="D17" s="45"/>
      <c r="E17" s="45"/>
      <c r="F17" s="45"/>
      <c r="G17" s="46"/>
      <c r="H17" s="46">
        <v>200</v>
      </c>
      <c r="I17" s="48">
        <v>41222</v>
      </c>
      <c r="J17" s="55"/>
      <c r="K17" s="54">
        <v>210</v>
      </c>
      <c r="L17" s="58">
        <v>40823</v>
      </c>
      <c r="M17" s="60">
        <v>205</v>
      </c>
      <c r="N17" s="61">
        <v>205</v>
      </c>
      <c r="O17" s="64">
        <v>40542</v>
      </c>
      <c r="P17" s="40"/>
      <c r="Q17" s="40"/>
      <c r="R17" s="40"/>
      <c r="S17" s="31"/>
    </row>
    <row r="18" spans="1:19" ht="18">
      <c r="A18" s="45"/>
      <c r="B18" s="45"/>
      <c r="C18" s="45"/>
      <c r="D18" s="45"/>
      <c r="E18" s="45"/>
      <c r="F18" s="45"/>
      <c r="G18" s="46"/>
      <c r="H18" s="46"/>
      <c r="I18" s="48"/>
      <c r="J18" s="55"/>
      <c r="K18" s="54"/>
      <c r="L18" s="53"/>
      <c r="M18" s="60"/>
      <c r="N18" s="61"/>
      <c r="O18" s="62"/>
      <c r="P18" s="40"/>
      <c r="Q18" s="40"/>
      <c r="R18" s="40"/>
      <c r="S18" s="31"/>
    </row>
    <row r="19" spans="1:19" ht="18">
      <c r="A19" s="45" t="s">
        <v>40</v>
      </c>
      <c r="B19" s="45"/>
      <c r="C19" s="45"/>
      <c r="D19" s="45"/>
      <c r="E19" s="45"/>
      <c r="F19" s="45"/>
      <c r="G19" s="46">
        <v>230</v>
      </c>
      <c r="H19" s="46">
        <v>220</v>
      </c>
      <c r="I19" s="48">
        <v>41222</v>
      </c>
      <c r="J19" s="59">
        <v>215</v>
      </c>
      <c r="K19" s="54">
        <v>230</v>
      </c>
      <c r="L19" s="58">
        <v>40861</v>
      </c>
      <c r="M19" s="60"/>
      <c r="N19" s="61">
        <v>250</v>
      </c>
      <c r="O19" s="64">
        <v>40542</v>
      </c>
      <c r="P19" s="40"/>
      <c r="Q19" s="40"/>
      <c r="R19" s="40"/>
      <c r="S19" s="31"/>
    </row>
    <row r="20" spans="1:19" ht="18">
      <c r="A20" s="45"/>
      <c r="B20" s="45"/>
      <c r="C20" s="45"/>
      <c r="D20" s="45"/>
      <c r="E20" s="45"/>
      <c r="F20" s="45"/>
      <c r="G20" s="46"/>
      <c r="H20" s="46"/>
      <c r="I20" s="48"/>
      <c r="J20" s="55"/>
      <c r="K20" s="54"/>
      <c r="L20" s="53"/>
      <c r="M20" s="60"/>
      <c r="N20" s="61"/>
      <c r="O20" s="62"/>
      <c r="P20" s="40"/>
      <c r="Q20" s="40"/>
      <c r="R20" s="40"/>
      <c r="S20" s="31"/>
    </row>
    <row r="21" spans="1:19" ht="18">
      <c r="A21" s="45" t="s">
        <v>41</v>
      </c>
      <c r="B21" s="45"/>
      <c r="C21" s="45"/>
      <c r="D21" s="45"/>
      <c r="E21" s="45"/>
      <c r="F21" s="45"/>
      <c r="G21" s="46"/>
      <c r="H21" s="46">
        <v>230</v>
      </c>
      <c r="I21" s="48">
        <v>41274</v>
      </c>
      <c r="J21" s="59">
        <v>135</v>
      </c>
      <c r="K21" s="54">
        <v>200</v>
      </c>
      <c r="L21" s="58">
        <v>40940</v>
      </c>
      <c r="M21" s="60">
        <v>0</v>
      </c>
      <c r="N21" s="61">
        <v>200</v>
      </c>
      <c r="O21" s="64">
        <v>40542</v>
      </c>
      <c r="P21" s="40"/>
      <c r="Q21" s="40"/>
      <c r="R21" s="40"/>
      <c r="S21" s="31"/>
    </row>
    <row r="22" spans="1:19" ht="18">
      <c r="A22" s="45"/>
      <c r="B22" s="45"/>
      <c r="C22" s="45"/>
      <c r="D22" s="45"/>
      <c r="E22" s="45"/>
      <c r="F22" s="45"/>
      <c r="G22" s="46"/>
      <c r="H22" s="46"/>
      <c r="I22" s="48"/>
      <c r="J22" s="55"/>
      <c r="K22" s="54"/>
      <c r="L22" s="53"/>
      <c r="M22" s="60"/>
      <c r="N22" s="61"/>
      <c r="O22" s="62"/>
      <c r="P22" s="40"/>
      <c r="Q22" s="40"/>
      <c r="R22" s="40"/>
      <c r="S22" s="31"/>
    </row>
    <row r="23" spans="1:19" ht="18">
      <c r="A23" s="45" t="s">
        <v>56</v>
      </c>
      <c r="B23" s="45"/>
      <c r="C23" s="45"/>
      <c r="D23" s="45"/>
      <c r="E23" s="45"/>
      <c r="F23" s="45"/>
      <c r="G23" s="46">
        <v>200</v>
      </c>
      <c r="H23" s="46">
        <v>300</v>
      </c>
      <c r="I23" s="48">
        <v>41075</v>
      </c>
      <c r="J23" s="55"/>
      <c r="K23" s="54">
        <v>200</v>
      </c>
      <c r="L23" s="58">
        <v>37242</v>
      </c>
      <c r="M23" s="60"/>
      <c r="N23" s="61"/>
      <c r="O23" s="62"/>
      <c r="P23" s="40"/>
      <c r="Q23" s="40"/>
      <c r="R23" s="40"/>
      <c r="S23" s="31"/>
    </row>
    <row r="24" spans="1:19" ht="18">
      <c r="A24" s="45"/>
      <c r="B24" s="45"/>
      <c r="C24" s="45"/>
      <c r="D24" s="45"/>
      <c r="E24" s="45"/>
      <c r="F24" s="45"/>
      <c r="G24" s="46"/>
      <c r="H24" s="46"/>
      <c r="I24" s="48"/>
      <c r="J24" s="55"/>
      <c r="K24" s="54"/>
      <c r="L24" s="53"/>
      <c r="M24" s="60"/>
      <c r="N24" s="61"/>
      <c r="O24" s="64"/>
      <c r="P24" s="40"/>
      <c r="Q24" s="40"/>
      <c r="R24" s="40"/>
      <c r="S24" s="31"/>
    </row>
    <row r="25" spans="1:19" ht="18">
      <c r="A25" s="45" t="s">
        <v>48</v>
      </c>
      <c r="B25" s="45"/>
      <c r="C25" s="45"/>
      <c r="D25" s="45"/>
      <c r="E25" s="45"/>
      <c r="F25" s="45"/>
      <c r="G25" s="46"/>
      <c r="H25" s="46"/>
      <c r="I25" s="48"/>
      <c r="J25" s="55"/>
      <c r="K25" s="54"/>
      <c r="L25" s="53"/>
      <c r="M25" s="60"/>
      <c r="N25" s="61"/>
      <c r="O25" s="62"/>
      <c r="P25" s="40"/>
      <c r="Q25" s="42"/>
      <c r="R25" s="40"/>
      <c r="S25" s="31"/>
    </row>
    <row r="26" spans="1:19" ht="18">
      <c r="A26" s="45"/>
      <c r="B26" s="45"/>
      <c r="C26" s="45"/>
      <c r="D26" s="45"/>
      <c r="E26" s="45"/>
      <c r="F26" s="45"/>
      <c r="G26" s="46"/>
      <c r="H26" s="46"/>
      <c r="I26" s="48"/>
      <c r="J26" s="55"/>
      <c r="K26" s="54"/>
      <c r="L26" s="53"/>
      <c r="M26" s="60"/>
      <c r="N26" s="61"/>
      <c r="O26" s="62"/>
      <c r="P26" s="40"/>
      <c r="Q26" s="42"/>
      <c r="R26" s="40"/>
      <c r="S26" s="31"/>
    </row>
    <row r="27" spans="1:19" ht="18">
      <c r="A27" s="45" t="s">
        <v>42</v>
      </c>
      <c r="B27" s="45"/>
      <c r="C27" s="45"/>
      <c r="D27" s="45"/>
      <c r="E27" s="45"/>
      <c r="F27" s="45"/>
      <c r="G27" s="46"/>
      <c r="H27" s="46"/>
      <c r="I27" s="48"/>
      <c r="J27" s="55"/>
      <c r="K27" s="54"/>
      <c r="L27" s="53"/>
      <c r="M27" s="60"/>
      <c r="N27" s="61"/>
      <c r="O27" s="62"/>
      <c r="P27" s="40"/>
      <c r="Q27" s="40"/>
      <c r="R27" s="40"/>
      <c r="S27" s="31"/>
    </row>
    <row r="28" spans="1:19" ht="18">
      <c r="A28" s="45"/>
      <c r="B28" s="45"/>
      <c r="C28" s="45"/>
      <c r="D28" s="45"/>
      <c r="E28" s="45"/>
      <c r="F28" s="45"/>
      <c r="G28" s="46"/>
      <c r="H28" s="46"/>
      <c r="I28" s="48"/>
      <c r="J28" s="55"/>
      <c r="K28" s="54"/>
      <c r="L28" s="53"/>
      <c r="M28" s="60"/>
      <c r="N28" s="61"/>
      <c r="O28" s="62"/>
      <c r="P28" s="40"/>
      <c r="Q28" s="40"/>
      <c r="R28" s="40"/>
      <c r="S28" s="31"/>
    </row>
    <row r="29" spans="1:19" ht="18">
      <c r="A29" s="45" t="s">
        <v>43</v>
      </c>
      <c r="B29" s="45"/>
      <c r="C29" s="45"/>
      <c r="D29" s="45"/>
      <c r="E29" s="45"/>
      <c r="F29" s="45"/>
      <c r="G29" s="46"/>
      <c r="H29" s="73">
        <v>1142.15</v>
      </c>
      <c r="I29" s="48">
        <v>41115</v>
      </c>
      <c r="J29" s="55"/>
      <c r="K29" s="54"/>
      <c r="L29" s="53"/>
      <c r="M29" s="60"/>
      <c r="N29" s="61"/>
      <c r="O29" s="62"/>
      <c r="P29" s="40"/>
      <c r="Q29" s="40"/>
      <c r="R29" s="40"/>
      <c r="S29" s="31"/>
    </row>
    <row r="30" spans="1:19" ht="18">
      <c r="A30" s="45"/>
      <c r="B30" s="45"/>
      <c r="C30" s="45"/>
      <c r="D30" s="45"/>
      <c r="E30" s="45"/>
      <c r="F30" s="45"/>
      <c r="G30" s="46"/>
      <c r="H30" s="46"/>
      <c r="I30" s="48"/>
      <c r="J30" s="55"/>
      <c r="K30" s="54"/>
      <c r="L30" s="53"/>
      <c r="M30" s="60"/>
      <c r="N30" s="61"/>
      <c r="O30" s="62"/>
      <c r="P30" s="40"/>
      <c r="Q30" s="42"/>
      <c r="R30" s="40"/>
      <c r="S30" s="31"/>
    </row>
    <row r="31" spans="1:19" ht="18">
      <c r="A31" s="45" t="s">
        <v>62</v>
      </c>
      <c r="B31" s="45"/>
      <c r="C31" s="45"/>
      <c r="D31" s="45"/>
      <c r="E31" s="45"/>
      <c r="F31" s="45"/>
      <c r="G31" s="46">
        <f>SUM(G5:G30)</f>
        <v>430</v>
      </c>
      <c r="H31" s="46">
        <f>SUM(H8:H30)</f>
        <v>2572.15</v>
      </c>
      <c r="I31" s="48"/>
      <c r="J31" s="70">
        <f>SUM(J5:J30)</f>
        <v>350</v>
      </c>
      <c r="K31" s="69">
        <f>SUM(K5:K30)</f>
        <v>1140</v>
      </c>
      <c r="L31" s="68"/>
      <c r="M31" s="65">
        <f>SUM(M8:M30)</f>
        <v>465</v>
      </c>
      <c r="N31" s="66">
        <f>SUM(N5:N30)</f>
        <v>1135</v>
      </c>
      <c r="O31" s="67"/>
      <c r="P31" s="40"/>
      <c r="Q31" s="42"/>
      <c r="R31" s="40"/>
      <c r="S31" s="31"/>
    </row>
    <row r="32" spans="1:19" ht="18">
      <c r="A32" s="45"/>
      <c r="B32" s="45"/>
      <c r="C32" s="45"/>
      <c r="D32" s="45"/>
      <c r="E32" s="45"/>
      <c r="F32" s="45"/>
      <c r="G32" s="46"/>
      <c r="H32" s="46"/>
      <c r="I32" s="48"/>
      <c r="J32" s="55"/>
      <c r="K32" s="54"/>
      <c r="L32" s="53"/>
      <c r="M32" s="60"/>
      <c r="N32" s="61"/>
      <c r="O32" s="62"/>
      <c r="P32" s="40"/>
      <c r="Q32" s="42"/>
      <c r="R32" s="40"/>
      <c r="S32" s="31"/>
    </row>
    <row r="33" spans="1:19" ht="16.5">
      <c r="A33" s="50"/>
      <c r="B33" s="50"/>
      <c r="C33" s="50"/>
      <c r="D33" s="50"/>
      <c r="E33" s="50"/>
      <c r="F33" s="50"/>
      <c r="G33" s="44"/>
      <c r="H33" s="44"/>
      <c r="I33" s="48"/>
      <c r="J33" s="55"/>
      <c r="K33" s="54"/>
      <c r="L33" s="53"/>
      <c r="M33" s="60"/>
      <c r="N33" s="61"/>
      <c r="O33" s="62"/>
      <c r="P33" s="40"/>
      <c r="Q33" s="42"/>
      <c r="R33" s="40"/>
      <c r="S33" s="31"/>
    </row>
    <row r="34" spans="1:19" ht="16.5">
      <c r="A34" s="50"/>
      <c r="B34" s="50"/>
      <c r="C34" s="50"/>
      <c r="D34" s="50"/>
      <c r="E34" s="50"/>
      <c r="F34" s="50"/>
      <c r="G34" s="44"/>
      <c r="H34" s="44"/>
      <c r="I34" s="48"/>
      <c r="J34" s="55"/>
      <c r="K34" s="54" t="s">
        <v>57</v>
      </c>
      <c r="L34" s="53"/>
      <c r="M34" s="60">
        <f>SUM(M6:M33)</f>
        <v>930</v>
      </c>
      <c r="N34" s="61">
        <f>SUM(N6:N33)</f>
        <v>2270</v>
      </c>
      <c r="O34" s="62"/>
      <c r="P34" s="40"/>
      <c r="Q34" s="42"/>
      <c r="R34" s="40"/>
      <c r="S34" s="31"/>
    </row>
    <row r="35" spans="1:19" ht="16.5">
      <c r="A35" s="50"/>
      <c r="B35" s="50"/>
      <c r="C35" s="50"/>
      <c r="D35" s="50"/>
      <c r="E35" s="50"/>
      <c r="F35" s="50"/>
      <c r="G35" s="44"/>
      <c r="H35" s="44"/>
      <c r="I35" s="48"/>
      <c r="J35" s="55"/>
      <c r="K35" s="54"/>
      <c r="L35" s="53"/>
      <c r="M35" s="60"/>
      <c r="N35" s="61"/>
      <c r="O35" s="62"/>
      <c r="P35" s="40"/>
      <c r="Q35" s="42"/>
      <c r="R35" s="40"/>
      <c r="S35" s="31"/>
    </row>
    <row r="36" spans="13:19" ht="16.5">
      <c r="M36" s="38"/>
      <c r="N36" s="22"/>
      <c r="O36" s="43"/>
      <c r="P36" s="40"/>
      <c r="Q36" s="42"/>
      <c r="R36" s="40"/>
      <c r="S36" s="31"/>
    </row>
    <row r="37" spans="3:19" ht="16.5">
      <c r="C37" t="s">
        <v>64</v>
      </c>
      <c r="M37" s="38"/>
      <c r="N37" s="22"/>
      <c r="O37" s="43"/>
      <c r="P37" s="40"/>
      <c r="Q37" s="42"/>
      <c r="R37" s="40"/>
      <c r="S37" s="31"/>
    </row>
    <row r="38" spans="13:19" ht="16.5">
      <c r="M38" s="38"/>
      <c r="N38" s="22"/>
      <c r="O38" s="43"/>
      <c r="P38" s="40"/>
      <c r="Q38" s="42"/>
      <c r="R38" s="40"/>
      <c r="S38" s="31"/>
    </row>
    <row r="39" spans="13:19" ht="16.5">
      <c r="M39" s="38"/>
      <c r="N39" s="22"/>
      <c r="O39" s="43"/>
      <c r="P39" s="40"/>
      <c r="Q39" s="42"/>
      <c r="R39" s="40"/>
      <c r="S39" s="31"/>
    </row>
    <row r="40" spans="13:18" ht="16.5">
      <c r="M40" s="38"/>
      <c r="N40" s="22"/>
      <c r="O40" s="43"/>
      <c r="P40" s="22"/>
      <c r="Q40" s="5"/>
      <c r="R40" s="22"/>
    </row>
    <row r="41" spans="13:18" ht="16.5">
      <c r="M41" s="38"/>
      <c r="N41" s="22"/>
      <c r="O41" s="43"/>
      <c r="P41" s="22"/>
      <c r="Q41" s="5"/>
      <c r="R41" s="22"/>
    </row>
    <row r="42" spans="13:18" ht="16.5">
      <c r="M42" s="38"/>
      <c r="N42" s="22"/>
      <c r="O42" s="43"/>
      <c r="P42" s="22"/>
      <c r="Q42" s="5"/>
      <c r="R42" s="22"/>
    </row>
    <row r="43" spans="13:18" ht="16.5">
      <c r="M43" s="38"/>
      <c r="N43" s="22"/>
      <c r="O43" s="43"/>
      <c r="P43" s="22"/>
      <c r="Q43" s="5"/>
      <c r="R43" s="22"/>
    </row>
    <row r="44" spans="13:18" ht="16.5">
      <c r="M44" s="38"/>
      <c r="N44" s="22"/>
      <c r="O44" s="43"/>
      <c r="P44" s="22"/>
      <c r="Q44" s="5"/>
      <c r="R44" s="22"/>
    </row>
    <row r="45" spans="13:18" ht="16.5">
      <c r="M45" s="38"/>
      <c r="N45" s="22"/>
      <c r="O45" s="43"/>
      <c r="P45" s="22"/>
      <c r="Q45" s="5"/>
      <c r="R45" s="22"/>
    </row>
    <row r="46" spans="13:18" ht="16.5">
      <c r="M46" s="38"/>
      <c r="N46" s="22"/>
      <c r="O46" s="43"/>
      <c r="P46" s="22"/>
      <c r="Q46" s="5"/>
      <c r="R46" s="22"/>
    </row>
    <row r="47" spans="13:18" ht="16.5">
      <c r="M47" s="38"/>
      <c r="N47" s="22"/>
      <c r="O47" s="43"/>
      <c r="P47" s="22"/>
      <c r="Q47" s="5"/>
      <c r="R47" s="22"/>
    </row>
    <row r="48" spans="13:18" ht="16.5">
      <c r="M48" s="38"/>
      <c r="N48" s="22"/>
      <c r="O48" s="43"/>
      <c r="P48" s="22"/>
      <c r="Q48" s="5"/>
      <c r="R48" s="22"/>
    </row>
    <row r="49" spans="13:18" ht="16.5">
      <c r="M49" s="38"/>
      <c r="N49" s="22"/>
      <c r="O49" s="43"/>
      <c r="P49" s="22"/>
      <c r="Q49" s="5"/>
      <c r="R49" s="22"/>
    </row>
    <row r="50" spans="13:18" ht="16.5">
      <c r="M50" s="38"/>
      <c r="N50" s="22"/>
      <c r="O50" s="43"/>
      <c r="P50" s="22"/>
      <c r="Q50" s="5"/>
      <c r="R50" s="22"/>
    </row>
    <row r="51" spans="13:18" ht="16.5">
      <c r="M51" s="38"/>
      <c r="N51" s="22"/>
      <c r="O51" s="43"/>
      <c r="P51" s="22"/>
      <c r="Q51" s="5"/>
      <c r="R51" s="22"/>
    </row>
    <row r="52" spans="13:18" ht="16.5">
      <c r="M52" s="38"/>
      <c r="N52" s="22"/>
      <c r="O52" s="43"/>
      <c r="P52" s="22"/>
      <c r="Q52" s="5"/>
      <c r="R52" s="22"/>
    </row>
    <row r="53" spans="13:18" ht="16.5">
      <c r="M53" s="38"/>
      <c r="N53" s="22"/>
      <c r="O53" s="43"/>
      <c r="P53" s="22"/>
      <c r="Q53" s="5"/>
      <c r="R53" s="22"/>
    </row>
    <row r="54" spans="13:18" ht="16.5">
      <c r="M54" s="38"/>
      <c r="N54" s="22"/>
      <c r="O54" s="43"/>
      <c r="P54" s="22"/>
      <c r="Q54" s="5"/>
      <c r="R54" s="22"/>
    </row>
    <row r="55" spans="13:18" ht="16.5">
      <c r="M55" s="38"/>
      <c r="N55" s="22"/>
      <c r="O55" s="43"/>
      <c r="P55" s="22"/>
      <c r="Q55" s="5"/>
      <c r="R55" s="22"/>
    </row>
    <row r="56" spans="13:18" ht="16.5">
      <c r="M56" s="38"/>
      <c r="N56" s="22"/>
      <c r="O56" s="43"/>
      <c r="P56" s="22"/>
      <c r="Q56" s="5"/>
      <c r="R56" s="22"/>
    </row>
    <row r="57" spans="13:18" ht="16.5">
      <c r="M57" s="38"/>
      <c r="N57" s="22"/>
      <c r="O57" s="43"/>
      <c r="P57" s="22"/>
      <c r="Q57" s="5"/>
      <c r="R57" s="22"/>
    </row>
    <row r="58" spans="13:18" ht="16.5">
      <c r="M58" s="38"/>
      <c r="N58" s="22"/>
      <c r="O58" s="43"/>
      <c r="P58" s="22"/>
      <c r="Q58" s="5"/>
      <c r="R58" s="22"/>
    </row>
    <row r="59" spans="13:18" ht="16.5">
      <c r="M59" s="38"/>
      <c r="N59" s="22"/>
      <c r="O59" s="43"/>
      <c r="P59" s="22"/>
      <c r="Q59" s="5"/>
      <c r="R59" s="22"/>
    </row>
    <row r="60" spans="13:18" ht="16.5">
      <c r="M60" s="38"/>
      <c r="N60" s="22"/>
      <c r="O60" s="43"/>
      <c r="P60" s="22"/>
      <c r="Q60" s="5"/>
      <c r="R60" s="22"/>
    </row>
    <row r="61" spans="13:18" ht="16.5">
      <c r="M61" s="38"/>
      <c r="N61" s="22"/>
      <c r="O61" s="43"/>
      <c r="P61" s="22"/>
      <c r="Q61" s="5"/>
      <c r="R61" s="22"/>
    </row>
    <row r="62" spans="13:18" ht="16.5">
      <c r="M62" s="38"/>
      <c r="N62" s="22"/>
      <c r="O62" s="43"/>
      <c r="P62" s="22"/>
      <c r="Q62" s="5"/>
      <c r="R62" s="22"/>
    </row>
    <row r="63" spans="13:18" ht="16.5">
      <c r="M63" s="38"/>
      <c r="N63" s="22"/>
      <c r="O63" s="43"/>
      <c r="P63" s="22"/>
      <c r="Q63" s="5"/>
      <c r="R63" s="22"/>
    </row>
    <row r="64" spans="13:18" ht="16.5">
      <c r="M64" s="38"/>
      <c r="N64" s="22"/>
      <c r="O64" s="43"/>
      <c r="P64" s="22"/>
      <c r="Q64" s="5"/>
      <c r="R64" s="22"/>
    </row>
    <row r="65" spans="13:18" ht="16.5">
      <c r="M65" s="38"/>
      <c r="N65" s="22"/>
      <c r="O65" s="43"/>
      <c r="P65" s="22"/>
      <c r="Q65" s="5"/>
      <c r="R65" s="22"/>
    </row>
    <row r="66" spans="13:18" ht="16.5">
      <c r="M66" s="38"/>
      <c r="N66" s="22"/>
      <c r="O66" s="43"/>
      <c r="P66" s="22"/>
      <c r="Q66" s="5"/>
      <c r="R66" s="22"/>
    </row>
    <row r="67" spans="13:18" ht="16.5">
      <c r="M67" s="38"/>
      <c r="N67" s="22"/>
      <c r="O67" s="43"/>
      <c r="P67" s="22"/>
      <c r="Q67" s="5"/>
      <c r="R67" s="22"/>
    </row>
    <row r="68" spans="13:18" ht="16.5">
      <c r="M68" s="38"/>
      <c r="N68" s="22"/>
      <c r="O68" s="43"/>
      <c r="P68" s="22"/>
      <c r="Q68" s="5"/>
      <c r="R68" s="22"/>
    </row>
    <row r="69" spans="13:18" ht="16.5">
      <c r="M69" s="38"/>
      <c r="N69" s="22"/>
      <c r="O69" s="43"/>
      <c r="P69" s="22"/>
      <c r="Q69" s="5"/>
      <c r="R69" s="22"/>
    </row>
    <row r="70" spans="13:18" ht="16.5">
      <c r="M70" s="38"/>
      <c r="N70" s="22"/>
      <c r="O70" s="43"/>
      <c r="P70" s="22"/>
      <c r="Q70" s="5"/>
      <c r="R70" s="22"/>
    </row>
    <row r="71" spans="13:18" ht="16.5">
      <c r="M71" s="38"/>
      <c r="N71" s="22"/>
      <c r="O71" s="43"/>
      <c r="P71" s="22"/>
      <c r="Q71" s="5"/>
      <c r="R71" s="22"/>
    </row>
    <row r="72" spans="13:18" ht="16.5">
      <c r="M72" s="38"/>
      <c r="N72" s="22"/>
      <c r="O72" s="43"/>
      <c r="P72" s="22"/>
      <c r="Q72" s="5"/>
      <c r="R72" s="22"/>
    </row>
    <row r="73" spans="13:18" ht="16.5">
      <c r="M73" s="38"/>
      <c r="N73" s="22"/>
      <c r="O73" s="43"/>
      <c r="P73" s="22"/>
      <c r="Q73" s="5"/>
      <c r="R73" s="22"/>
    </row>
    <row r="74" spans="13:18" ht="16.5">
      <c r="M74" s="38"/>
      <c r="N74" s="22"/>
      <c r="O74" s="43"/>
      <c r="P74" s="22"/>
      <c r="Q74" s="5"/>
      <c r="R74" s="22"/>
    </row>
    <row r="75" spans="13:18" ht="16.5">
      <c r="M75" s="38"/>
      <c r="N75" s="22"/>
      <c r="O75" s="43"/>
      <c r="P75" s="22"/>
      <c r="Q75" s="5"/>
      <c r="R75" s="22"/>
    </row>
    <row r="76" spans="13:18" ht="16.5">
      <c r="M76" s="38"/>
      <c r="N76" s="22"/>
      <c r="O76" s="43"/>
      <c r="P76" s="22"/>
      <c r="Q76" s="5"/>
      <c r="R76" s="22"/>
    </row>
    <row r="77" spans="13:18" ht="16.5">
      <c r="M77" s="38"/>
      <c r="N77" s="22"/>
      <c r="O77" s="43"/>
      <c r="P77" s="22"/>
      <c r="Q77" s="5"/>
      <c r="R77" s="22"/>
    </row>
    <row r="78" spans="13:18" ht="16.5">
      <c r="M78" s="38"/>
      <c r="N78" s="22"/>
      <c r="O78" s="43"/>
      <c r="P78" s="22"/>
      <c r="Q78" s="5"/>
      <c r="R78" s="22"/>
    </row>
    <row r="79" spans="13:18" ht="16.5">
      <c r="M79" s="38"/>
      <c r="N79" s="22"/>
      <c r="O79" s="43"/>
      <c r="P79" s="22"/>
      <c r="Q79" s="5"/>
      <c r="R79" s="22"/>
    </row>
    <row r="80" spans="13:18" ht="16.5">
      <c r="M80" s="38"/>
      <c r="N80" s="22"/>
      <c r="O80" s="43"/>
      <c r="P80" s="22"/>
      <c r="Q80" s="5"/>
      <c r="R80" s="22"/>
    </row>
    <row r="81" spans="13:18" ht="16.5">
      <c r="M81" s="38"/>
      <c r="N81" s="22"/>
      <c r="O81" s="43"/>
      <c r="P81" s="22"/>
      <c r="Q81" s="5"/>
      <c r="R81" s="22"/>
    </row>
    <row r="82" spans="13:18" ht="16.5">
      <c r="M82" s="38"/>
      <c r="N82" s="22"/>
      <c r="O82" s="43"/>
      <c r="P82" s="22"/>
      <c r="Q82" s="5"/>
      <c r="R82" s="22"/>
    </row>
    <row r="83" spans="13:18" ht="16.5">
      <c r="M83" s="38"/>
      <c r="N83" s="22"/>
      <c r="O83" s="43"/>
      <c r="P83" s="22"/>
      <c r="Q83" s="5"/>
      <c r="R83" s="22"/>
    </row>
    <row r="84" spans="13:18" ht="16.5">
      <c r="M84" s="38"/>
      <c r="N84" s="22"/>
      <c r="O84" s="43"/>
      <c r="P84" s="22"/>
      <c r="Q84" s="5"/>
      <c r="R84" s="22"/>
    </row>
    <row r="85" spans="13:18" ht="16.5">
      <c r="M85" s="38"/>
      <c r="N85" s="22"/>
      <c r="O85" s="43"/>
      <c r="P85" s="22"/>
      <c r="Q85" s="5"/>
      <c r="R85" s="22"/>
    </row>
    <row r="86" spans="13:18" ht="16.5">
      <c r="M86" s="38"/>
      <c r="N86" s="22"/>
      <c r="O86" s="43"/>
      <c r="P86" s="22"/>
      <c r="Q86" s="5"/>
      <c r="R86" s="22"/>
    </row>
    <row r="87" spans="13:18" ht="16.5">
      <c r="M87" s="38"/>
      <c r="N87" s="22"/>
      <c r="O87" s="43"/>
      <c r="P87" s="22"/>
      <c r="Q87" s="5"/>
      <c r="R87" s="22"/>
    </row>
    <row r="88" spans="13:18" ht="16.5">
      <c r="M88" s="38"/>
      <c r="N88" s="22"/>
      <c r="O88" s="43"/>
      <c r="P88" s="22"/>
      <c r="Q88" s="5"/>
      <c r="R88" s="22"/>
    </row>
    <row r="89" spans="13:18" ht="16.5">
      <c r="M89" s="38"/>
      <c r="N89" s="22"/>
      <c r="O89" s="43"/>
      <c r="P89" s="22"/>
      <c r="Q89" s="5"/>
      <c r="R89" s="22"/>
    </row>
    <row r="90" spans="13:18" ht="16.5">
      <c r="M90" s="38"/>
      <c r="N90" s="22"/>
      <c r="O90" s="43"/>
      <c r="P90" s="22"/>
      <c r="Q90" s="5"/>
      <c r="R90" s="22"/>
    </row>
    <row r="91" spans="13:18" ht="16.5">
      <c r="M91" s="38"/>
      <c r="N91" s="22"/>
      <c r="O91" s="43"/>
      <c r="P91" s="22"/>
      <c r="Q91" s="5"/>
      <c r="R91" s="22"/>
    </row>
    <row r="92" spans="13:18" ht="16.5">
      <c r="M92" s="38"/>
      <c r="N92" s="22"/>
      <c r="O92" s="43"/>
      <c r="P92" s="22"/>
      <c r="Q92" s="5"/>
      <c r="R92" s="22"/>
    </row>
    <row r="93" spans="13:18" ht="16.5">
      <c r="M93" s="38"/>
      <c r="N93" s="22"/>
      <c r="O93" s="43"/>
      <c r="P93" s="22"/>
      <c r="Q93" s="5"/>
      <c r="R93" s="22"/>
    </row>
    <row r="94" spans="13:18" ht="16.5">
      <c r="M94" s="38"/>
      <c r="N94" s="22"/>
      <c r="O94" s="43"/>
      <c r="P94" s="22"/>
      <c r="Q94" s="5"/>
      <c r="R94" s="22"/>
    </row>
    <row r="95" spans="13:18" ht="16.5">
      <c r="M95" s="38"/>
      <c r="N95" s="22"/>
      <c r="O95" s="43"/>
      <c r="P95" s="22"/>
      <c r="Q95" s="5"/>
      <c r="R95" s="22"/>
    </row>
    <row r="96" spans="13:18" ht="16.5">
      <c r="M96" s="38"/>
      <c r="N96" s="22"/>
      <c r="O96" s="43"/>
      <c r="P96" s="22"/>
      <c r="Q96" s="5"/>
      <c r="R96" s="22"/>
    </row>
    <row r="97" spans="13:18" ht="16.5">
      <c r="M97" s="38"/>
      <c r="N97" s="22"/>
      <c r="O97" s="43"/>
      <c r="P97" s="22"/>
      <c r="Q97" s="5"/>
      <c r="R97" s="22"/>
    </row>
    <row r="98" spans="13:18" ht="16.5">
      <c r="M98" s="38"/>
      <c r="N98" s="22"/>
      <c r="O98" s="43"/>
      <c r="P98" s="22"/>
      <c r="Q98" s="5"/>
      <c r="R98" s="22"/>
    </row>
    <row r="99" spans="13:18" ht="16.5">
      <c r="M99" s="38"/>
      <c r="N99" s="22"/>
      <c r="O99" s="43"/>
      <c r="P99" s="22"/>
      <c r="Q99" s="5"/>
      <c r="R99" s="22"/>
    </row>
    <row r="100" spans="13:18" ht="16.5">
      <c r="M100" s="38"/>
      <c r="N100" s="22"/>
      <c r="O100" s="43"/>
      <c r="P100" s="22"/>
      <c r="Q100" s="5"/>
      <c r="R100" s="22"/>
    </row>
    <row r="101" spans="13:18" ht="16.5">
      <c r="M101" s="38"/>
      <c r="N101" s="22"/>
      <c r="O101" s="43"/>
      <c r="P101" s="22"/>
      <c r="Q101" s="5"/>
      <c r="R101" s="22"/>
    </row>
    <row r="102" spans="13:18" ht="16.5">
      <c r="M102" s="38"/>
      <c r="N102" s="22"/>
      <c r="O102" s="43"/>
      <c r="P102" s="22"/>
      <c r="Q102" s="5"/>
      <c r="R102" s="22"/>
    </row>
    <row r="103" spans="13:18" ht="16.5">
      <c r="M103" s="38"/>
      <c r="N103" s="22"/>
      <c r="O103" s="43"/>
      <c r="P103" s="22"/>
      <c r="Q103" s="5"/>
      <c r="R103" s="22"/>
    </row>
    <row r="104" spans="13:18" ht="16.5">
      <c r="M104" s="38"/>
      <c r="N104" s="22"/>
      <c r="O104" s="43"/>
      <c r="P104" s="22"/>
      <c r="Q104" s="5"/>
      <c r="R104" s="22"/>
    </row>
    <row r="105" spans="13:18" ht="16.5">
      <c r="M105" s="38"/>
      <c r="N105" s="22"/>
      <c r="O105" s="43"/>
      <c r="P105" s="22"/>
      <c r="Q105" s="5"/>
      <c r="R105" s="22"/>
    </row>
    <row r="106" spans="13:18" ht="16.5">
      <c r="M106" s="38"/>
      <c r="N106" s="22"/>
      <c r="O106" s="43"/>
      <c r="P106" s="22"/>
      <c r="Q106" s="5"/>
      <c r="R106" s="22"/>
    </row>
    <row r="107" spans="13:18" ht="16.5">
      <c r="M107" s="38"/>
      <c r="N107" s="22"/>
      <c r="O107" s="43"/>
      <c r="P107" s="22"/>
      <c r="Q107" s="5"/>
      <c r="R107" s="22"/>
    </row>
    <row r="108" spans="13:18" ht="16.5">
      <c r="M108" s="38"/>
      <c r="N108" s="22"/>
      <c r="O108" s="43"/>
      <c r="P108" s="22"/>
      <c r="Q108" s="5"/>
      <c r="R108" s="22"/>
    </row>
    <row r="109" spans="13:18" ht="16.5">
      <c r="M109" s="38"/>
      <c r="N109" s="22"/>
      <c r="O109" s="43"/>
      <c r="P109" s="22"/>
      <c r="Q109" s="5"/>
      <c r="R109" s="22"/>
    </row>
    <row r="110" spans="13:18" ht="16.5">
      <c r="M110" s="38"/>
      <c r="N110" s="22"/>
      <c r="O110" s="43"/>
      <c r="P110" s="22"/>
      <c r="Q110" s="5"/>
      <c r="R110" s="22"/>
    </row>
    <row r="111" spans="13:18" ht="16.5">
      <c r="M111" s="38"/>
      <c r="N111" s="22"/>
      <c r="O111" s="43"/>
      <c r="P111" s="22"/>
      <c r="Q111" s="5"/>
      <c r="R111" s="22"/>
    </row>
    <row r="112" spans="13:18" ht="16.5">
      <c r="M112" s="38"/>
      <c r="N112" s="22"/>
      <c r="O112" s="43"/>
      <c r="P112" s="22"/>
      <c r="Q112" s="5"/>
      <c r="R112" s="22"/>
    </row>
    <row r="113" spans="13:18" ht="16.5">
      <c r="M113" s="38"/>
      <c r="N113" s="22"/>
      <c r="O113" s="43"/>
      <c r="P113" s="22"/>
      <c r="Q113" s="5"/>
      <c r="R113" s="22"/>
    </row>
    <row r="114" spans="13:18" ht="16.5">
      <c r="M114" s="38"/>
      <c r="N114" s="22"/>
      <c r="O114" s="43"/>
      <c r="P114" s="22"/>
      <c r="Q114" s="5"/>
      <c r="R114" s="22"/>
    </row>
    <row r="115" spans="13:18" ht="16.5">
      <c r="M115" s="38"/>
      <c r="N115" s="22"/>
      <c r="O115" s="43"/>
      <c r="P115" s="22"/>
      <c r="Q115" s="5"/>
      <c r="R115" s="22"/>
    </row>
    <row r="116" spans="13:18" ht="16.5">
      <c r="M116" s="38"/>
      <c r="N116" s="22"/>
      <c r="O116" s="43"/>
      <c r="P116" s="22"/>
      <c r="Q116" s="5"/>
      <c r="R116" s="22"/>
    </row>
    <row r="117" spans="13:18" ht="16.5">
      <c r="M117" s="38"/>
      <c r="N117" s="22"/>
      <c r="O117" s="43"/>
      <c r="P117" s="22"/>
      <c r="Q117" s="5"/>
      <c r="R117" s="22"/>
    </row>
    <row r="118" spans="13:18" ht="16.5">
      <c r="M118" s="38"/>
      <c r="N118" s="22"/>
      <c r="O118" s="43"/>
      <c r="P118" s="22"/>
      <c r="Q118" s="5"/>
      <c r="R118" s="22"/>
    </row>
    <row r="119" spans="13:18" ht="16.5">
      <c r="M119" s="38"/>
      <c r="N119" s="22"/>
      <c r="O119" s="43"/>
      <c r="P119" s="22"/>
      <c r="Q119" s="5"/>
      <c r="R119" s="22"/>
    </row>
    <row r="120" spans="13:18" ht="16.5">
      <c r="M120" s="38"/>
      <c r="N120" s="22"/>
      <c r="O120" s="43"/>
      <c r="P120" s="22"/>
      <c r="Q120" s="5"/>
      <c r="R120" s="22"/>
    </row>
    <row r="121" spans="13:18" ht="16.5">
      <c r="M121" s="38"/>
      <c r="N121" s="22"/>
      <c r="O121" s="43"/>
      <c r="P121" s="22"/>
      <c r="Q121" s="5"/>
      <c r="R121" s="22"/>
    </row>
    <row r="122" spans="13:18" ht="16.5">
      <c r="M122" s="38"/>
      <c r="N122" s="22"/>
      <c r="O122" s="43"/>
      <c r="P122" s="22"/>
      <c r="Q122" s="5"/>
      <c r="R122" s="22"/>
    </row>
    <row r="123" spans="13:18" ht="16.5">
      <c r="M123" s="38"/>
      <c r="N123" s="22"/>
      <c r="O123" s="43"/>
      <c r="P123" s="22"/>
      <c r="Q123" s="5"/>
      <c r="R123" s="22"/>
    </row>
    <row r="124" spans="13:18" ht="16.5">
      <c r="M124" s="38"/>
      <c r="N124" s="22"/>
      <c r="O124" s="43"/>
      <c r="P124" s="22"/>
      <c r="Q124" s="5"/>
      <c r="R124" s="22"/>
    </row>
    <row r="125" spans="13:18" ht="16.5">
      <c r="M125" s="38"/>
      <c r="N125" s="22"/>
      <c r="O125" s="43"/>
      <c r="P125" s="22"/>
      <c r="Q125" s="5"/>
      <c r="R125" s="22"/>
    </row>
    <row r="126" spans="13:18" ht="16.5">
      <c r="M126" s="38"/>
      <c r="N126" s="22"/>
      <c r="O126" s="43"/>
      <c r="P126" s="22"/>
      <c r="Q126" s="5"/>
      <c r="R126" s="22"/>
    </row>
    <row r="127" spans="13:18" ht="16.5">
      <c r="M127" s="38"/>
      <c r="N127" s="22"/>
      <c r="O127" s="43"/>
      <c r="P127" s="22"/>
      <c r="Q127" s="5"/>
      <c r="R127" s="22"/>
    </row>
    <row r="128" spans="13:18" ht="16.5">
      <c r="M128" s="38"/>
      <c r="N128" s="22"/>
      <c r="O128" s="43"/>
      <c r="P128" s="22"/>
      <c r="Q128" s="5"/>
      <c r="R128" s="22"/>
    </row>
    <row r="129" spans="13:18" ht="16.5">
      <c r="M129" s="38"/>
      <c r="N129" s="22"/>
      <c r="O129" s="43"/>
      <c r="P129" s="22"/>
      <c r="Q129" s="5"/>
      <c r="R129" s="22"/>
    </row>
    <row r="130" spans="13:18" ht="16.5">
      <c r="M130" s="38"/>
      <c r="N130" s="22"/>
      <c r="O130" s="43"/>
      <c r="P130" s="22"/>
      <c r="Q130" s="5"/>
      <c r="R130" s="22"/>
    </row>
    <row r="131" spans="13:18" ht="16.5">
      <c r="M131" s="38"/>
      <c r="N131" s="22"/>
      <c r="O131" s="43"/>
      <c r="P131" s="22"/>
      <c r="Q131" s="5"/>
      <c r="R131" s="22"/>
    </row>
    <row r="132" spans="13:18" ht="16.5">
      <c r="M132" s="38"/>
      <c r="N132" s="22"/>
      <c r="O132" s="43"/>
      <c r="P132" s="22"/>
      <c r="Q132" s="5"/>
      <c r="R132" s="22"/>
    </row>
    <row r="133" spans="13:18" ht="16.5">
      <c r="M133" s="38"/>
      <c r="N133" s="22"/>
      <c r="O133" s="43"/>
      <c r="P133" s="22"/>
      <c r="Q133" s="5"/>
      <c r="R133" s="22"/>
    </row>
    <row r="134" spans="13:18" ht="16.5">
      <c r="M134" s="38"/>
      <c r="N134" s="22"/>
      <c r="O134" s="43"/>
      <c r="P134" s="22"/>
      <c r="Q134" s="5"/>
      <c r="R134" s="22"/>
    </row>
    <row r="135" spans="13:18" ht="16.5">
      <c r="M135" s="38"/>
      <c r="N135" s="22"/>
      <c r="O135" s="43"/>
      <c r="P135" s="22"/>
      <c r="Q135" s="5"/>
      <c r="R135" s="22"/>
    </row>
    <row r="136" spans="13:18" ht="16.5">
      <c r="M136" s="38"/>
      <c r="N136" s="22"/>
      <c r="O136" s="43"/>
      <c r="P136" s="22"/>
      <c r="Q136" s="5"/>
      <c r="R136" s="22"/>
    </row>
    <row r="137" spans="13:18" ht="16.5">
      <c r="M137" s="38"/>
      <c r="N137" s="22"/>
      <c r="O137" s="43"/>
      <c r="P137" s="22"/>
      <c r="Q137" s="5"/>
      <c r="R137" s="22"/>
    </row>
    <row r="138" spans="13:18" ht="16.5">
      <c r="M138" s="38"/>
      <c r="N138" s="22"/>
      <c r="O138" s="43"/>
      <c r="P138" s="22"/>
      <c r="Q138" s="5"/>
      <c r="R138" s="22"/>
    </row>
    <row r="139" spans="13:18" ht="16.5">
      <c r="M139" s="38"/>
      <c r="N139" s="22"/>
      <c r="O139" s="43"/>
      <c r="P139" s="22"/>
      <c r="Q139" s="5"/>
      <c r="R139" s="22"/>
    </row>
    <row r="140" spans="13:18" ht="16.5">
      <c r="M140" s="38"/>
      <c r="N140" s="22"/>
      <c r="O140" s="43"/>
      <c r="P140" s="22"/>
      <c r="Q140" s="5"/>
      <c r="R140" s="22"/>
    </row>
    <row r="141" spans="16:18" ht="16.5">
      <c r="P141" s="22"/>
      <c r="Q141" s="5"/>
      <c r="R141" s="22"/>
    </row>
    <row r="142" spans="16:18" ht="16.5">
      <c r="P142" s="22"/>
      <c r="Q142" s="5"/>
      <c r="R142" s="22"/>
    </row>
    <row r="143" spans="16:18" ht="16.5">
      <c r="P143" s="22"/>
      <c r="Q143" s="5"/>
      <c r="R143" s="22"/>
    </row>
    <row r="144" spans="16:18" ht="16.5">
      <c r="P144" s="22"/>
      <c r="Q144" s="5"/>
      <c r="R14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Curia</cp:lastModifiedBy>
  <cp:lastPrinted>2014-05-21T08:44:22Z</cp:lastPrinted>
  <dcterms:created xsi:type="dcterms:W3CDTF">2003-01-14T18:00:53Z</dcterms:created>
  <dcterms:modified xsi:type="dcterms:W3CDTF">2020-06-24T10:00:51Z</dcterms:modified>
  <cp:category/>
  <cp:version/>
  <cp:contentType/>
  <cp:contentStatus/>
</cp:coreProperties>
</file>